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 tabRatio="500"/>
  </bookViews>
  <sheets>
    <sheet name="杭州员工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<sst xmlns="http://schemas.openxmlformats.org/spreadsheetml/2006/main" count="35">
  <si>
    <t>超实用、完整的企业工资表样本_含个税公式（起征点5000）</t>
  </si>
  <si>
    <t>序列</t>
  </si>
  <si>
    <t>部门</t>
  </si>
  <si>
    <t>姓名</t>
  </si>
  <si>
    <t>标准工资</t>
  </si>
  <si>
    <t>当月工作日</t>
  </si>
  <si>
    <t>缺勤扣款</t>
  </si>
  <si>
    <t>应发总计</t>
  </si>
  <si>
    <t>社会保险</t>
  </si>
  <si>
    <t>公积金</t>
  </si>
  <si>
    <t>个人五险一金总额</t>
  </si>
  <si>
    <t>补缴</t>
  </si>
  <si>
    <t>退费
（增加）</t>
  </si>
  <si>
    <t>应扣部分（个人所得税）</t>
  </si>
  <si>
    <t>个税</t>
  </si>
  <si>
    <t>税后应扣</t>
  </si>
  <si>
    <t>税后工资</t>
  </si>
  <si>
    <t>缺勤
小时数</t>
  </si>
  <si>
    <t>扣款</t>
  </si>
  <si>
    <t>基数</t>
  </si>
  <si>
    <t>养老</t>
  </si>
  <si>
    <t>医疗</t>
  </si>
  <si>
    <t>失业</t>
  </si>
  <si>
    <t>个人12%</t>
  </si>
  <si>
    <t>通讯费</t>
  </si>
  <si>
    <t>计税工资</t>
  </si>
  <si>
    <t>计税基数</t>
  </si>
  <si>
    <t>档案费</t>
  </si>
  <si>
    <t>个人8%</t>
  </si>
  <si>
    <r>
      <rPr>
        <b/>
        <sz val="11"/>
        <color theme="1"/>
        <rFont val="宋体"/>
        <charset val="134"/>
      </rPr>
      <t>个人</t>
    </r>
    <r>
      <rPr>
        <b/>
        <sz val="11"/>
        <color theme="1"/>
        <rFont val="Heiti SC Light"/>
        <charset val="134"/>
      </rPr>
      <t>2%</t>
    </r>
  </si>
  <si>
    <t>大额</t>
  </si>
  <si>
    <r>
      <rPr>
        <b/>
        <sz val="11"/>
        <color theme="1"/>
        <rFont val="宋体"/>
        <charset val="134"/>
      </rPr>
      <t>个人0.5</t>
    </r>
    <r>
      <rPr>
        <b/>
        <sz val="11"/>
        <color theme="1"/>
        <rFont val="Heiti SC Light"/>
        <charset val="134"/>
      </rPr>
      <t>%</t>
    </r>
  </si>
  <si>
    <t>研发</t>
  </si>
  <si>
    <t>李天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</si>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</sst>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-* #,##0.00_-;\-* #,##0.00_-;_-* &quot;-&quot;??_-;_-@_-"/>
    <numFmt numFmtId="178" formatCode="0.00_);\(0.00\)"/>
    <numFmt numFmtId="179" formatCode="#,##0.00;[Red]#,##0.00"/>
  </numFmts>
  <fonts count="33">
    <font>
      <sz val="12"/>
      <color theme="1"/>
      <name val="宋体"/>
      <charset val="134"/>
      <scheme val="minor"/>
    </font>
    <font>
      <sz val="11"/>
      <name val="Heiti SC Light"/>
      <charset val="134"/>
    </font>
    <font>
      <b/>
      <sz val="11"/>
      <name val="Heiti SC Light"/>
      <charset val="134"/>
    </font>
    <font>
      <sz val="11"/>
      <color indexed="8"/>
      <name val="Heiti SC Light"/>
      <charset val="134"/>
    </font>
    <font>
      <b/>
      <sz val="11"/>
      <color indexed="8"/>
      <name val="Heiti SC Light"/>
      <charset val="134"/>
    </font>
    <font>
      <b/>
      <sz val="18"/>
      <name val="宋体"/>
      <charset val="134"/>
    </font>
    <font>
      <b/>
      <sz val="18"/>
      <name val="Heiti SC Light"/>
      <charset val="134"/>
    </font>
    <font>
      <b/>
      <sz val="11"/>
      <color theme="1"/>
      <name val="Heiti SC Light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Heiti SC Light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28" borderId="18" applyNumberFormat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</cellStyleXfs>
  <cellXfs count="10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178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vertical="center"/>
    </xf>
    <xf numFmtId="0" fontId="10" fillId="0" borderId="7" xfId="0" applyFont="1" applyBorder="1" applyAlignment="1">
      <alignment vertical="center"/>
    </xf>
    <xf numFmtId="43" fontId="1" fillId="2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/>
    </xf>
    <xf numFmtId="43" fontId="1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 applyProtection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0" fontId="10" fillId="0" borderId="7" xfId="0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43" fontId="1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vertical="center"/>
    </xf>
    <xf numFmtId="43" fontId="2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43" fontId="2" fillId="0" borderId="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43" fontId="2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2" fillId="2" borderId="0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9" fontId="7" fillId="4" borderId="4" xfId="0" applyNumberFormat="1" applyFont="1" applyFill="1" applyBorder="1" applyAlignment="1">
      <alignment horizontal="center" vertical="center" wrapText="1"/>
    </xf>
    <xf numFmtId="179" fontId="7" fillId="4" borderId="8" xfId="0" applyNumberFormat="1" applyFont="1" applyFill="1" applyBorder="1" applyAlignment="1">
      <alignment horizontal="center" vertical="center" wrapText="1"/>
    </xf>
    <xf numFmtId="179" fontId="8" fillId="4" borderId="2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79" fontId="8" fillId="4" borderId="7" xfId="0" applyNumberFormat="1" applyFont="1" applyFill="1" applyBorder="1" applyAlignment="1">
      <alignment horizontal="center" vertical="center" wrapText="1"/>
    </xf>
    <xf numFmtId="179" fontId="7" fillId="4" borderId="7" xfId="0" applyNumberFormat="1" applyFont="1" applyFill="1" applyBorder="1" applyAlignment="1">
      <alignment horizontal="center" vertical="center" wrapText="1"/>
    </xf>
    <xf numFmtId="179" fontId="7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3" fontId="1" fillId="2" borderId="7" xfId="0" applyNumberFormat="1" applyFont="1" applyFill="1" applyBorder="1" applyAlignment="1">
      <alignment horizontal="center" vertical="center"/>
    </xf>
    <xf numFmtId="43" fontId="1" fillId="2" borderId="7" xfId="0" applyNumberFormat="1" applyFont="1" applyFill="1" applyBorder="1" applyAlignment="1" applyProtection="1">
      <alignment vertical="center"/>
    </xf>
    <xf numFmtId="43" fontId="1" fillId="2" borderId="7" xfId="0" applyNumberFormat="1" applyFont="1" applyFill="1" applyBorder="1" applyAlignment="1" applyProtection="1">
      <alignment horizontal="left" vertical="center"/>
    </xf>
    <xf numFmtId="43" fontId="1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0" borderId="7" xfId="0" applyFont="1" applyFill="1" applyBorder="1"/>
    <xf numFmtId="43" fontId="2" fillId="0" borderId="7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43" fontId="1" fillId="2" borderId="0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43" fontId="1" fillId="2" borderId="7" xfId="0" applyNumberFormat="1" applyFont="1" applyFill="1" applyBorder="1" applyAlignment="1">
      <alignment horizontal="left" vertical="center"/>
    </xf>
    <xf numFmtId="43" fontId="3" fillId="3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/>
    </xf>
    <xf numFmtId="43" fontId="1" fillId="0" borderId="7" xfId="0" applyNumberFormat="1" applyFont="1" applyFill="1" applyBorder="1" applyAlignment="1" applyProtection="1">
      <alignment horizontal="center" vertical="center"/>
    </xf>
    <xf numFmtId="43" fontId="3" fillId="3" borderId="7" xfId="0" applyNumberFormat="1" applyFont="1" applyFill="1" applyBorder="1" applyAlignment="1">
      <alignment horizontal="center" vertical="center"/>
    </xf>
    <xf numFmtId="43" fontId="1" fillId="0" borderId="7" xfId="0" applyNumberFormat="1" applyFont="1" applyFill="1" applyBorder="1" applyAlignment="1" applyProtection="1">
      <alignment vertical="center"/>
    </xf>
    <xf numFmtId="43" fontId="1" fillId="0" borderId="7" xfId="0" applyNumberFormat="1" applyFont="1" applyFill="1" applyBorder="1" applyAlignment="1">
      <alignment horizontal="left" vertical="center"/>
    </xf>
    <xf numFmtId="43" fontId="2" fillId="0" borderId="7" xfId="0" applyNumberFormat="1" applyFont="1" applyFill="1" applyBorder="1" applyAlignment="1" applyProtection="1">
      <alignment vertical="center"/>
    </xf>
    <xf numFmtId="43" fontId="4" fillId="3" borderId="7" xfId="0" applyNumberFormat="1" applyFont="1" applyFill="1" applyBorder="1" applyAlignment="1" applyProtection="1">
      <alignment vertical="center"/>
    </xf>
    <xf numFmtId="43" fontId="2" fillId="2" borderId="0" xfId="0" applyNumberFormat="1" applyFont="1" applyFill="1" applyBorder="1" applyAlignment="1" applyProtection="1">
      <alignment vertical="center"/>
    </xf>
    <xf numFmtId="43" fontId="2" fillId="3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showGridLines="0" tabSelected="1" zoomScale="80" zoomScaleNormal="80" workbookViewId="0">
      <selection activeCell="L10" sqref="L10"/>
    </sheetView>
  </sheetViews>
  <sheetFormatPr defaultColWidth="10.875" defaultRowHeight="13.8"/>
  <cols>
    <col min="1" max="1" width="5.375" style="8" customWidth="1"/>
    <col min="2" max="2" width="10.25" style="9" customWidth="1"/>
    <col min="3" max="3" width="6.375" style="10" customWidth="1"/>
    <col min="4" max="5" width="11.5" style="11" customWidth="1"/>
    <col min="6" max="6" width="7.625" style="12" customWidth="1"/>
    <col min="7" max="7" width="9.5" style="11" customWidth="1"/>
    <col min="8" max="8" width="12" style="11" customWidth="1"/>
    <col min="9" max="9" width="11.375" style="12" customWidth="1"/>
    <col min="10" max="10" width="9.125" style="11" customWidth="1"/>
    <col min="11" max="11" width="7" style="11" customWidth="1"/>
    <col min="12" max="12" width="5.875" style="11" customWidth="1"/>
    <col min="13" max="13" width="6.875" style="11" customWidth="1"/>
    <col min="14" max="16" width="9.875" style="11" customWidth="1"/>
    <col min="17" max="17" width="9.375" style="12" customWidth="1"/>
    <col min="18" max="18" width="9.375" style="11" customWidth="1"/>
    <col min="19" max="19" width="11.625" style="11" customWidth="1"/>
    <col min="20" max="21" width="11.125" style="11" customWidth="1"/>
    <col min="22" max="22" width="12.375" style="11" customWidth="1"/>
    <col min="23" max="23" width="12" style="11" hidden="1" customWidth="1"/>
    <col min="24" max="24" width="12.375" style="13" customWidth="1"/>
    <col min="25" max="16384" width="10.875" style="11"/>
  </cols>
  <sheetData>
    <row r="1" s="1" customFormat="1" ht="39.95" customHeight="1" spans="1:2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="2" customFormat="1" ht="18.95" customHeight="1" spans="1:24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9" t="s">
        <v>6</v>
      </c>
      <c r="G2" s="20"/>
      <c r="H2" s="21" t="s">
        <v>7</v>
      </c>
      <c r="I2" s="64" t="s">
        <v>8</v>
      </c>
      <c r="J2" s="65"/>
      <c r="K2" s="66"/>
      <c r="L2" s="66"/>
      <c r="M2" s="66"/>
      <c r="N2" s="67" t="s">
        <v>9</v>
      </c>
      <c r="O2" s="67"/>
      <c r="P2" s="68" t="s">
        <v>10</v>
      </c>
      <c r="Q2" s="18" t="s">
        <v>11</v>
      </c>
      <c r="R2" s="26" t="s">
        <v>12</v>
      </c>
      <c r="S2" s="64" t="s">
        <v>13</v>
      </c>
      <c r="T2" s="65"/>
      <c r="U2" s="88"/>
      <c r="V2" s="26" t="s">
        <v>14</v>
      </c>
      <c r="W2" s="89" t="s">
        <v>15</v>
      </c>
      <c r="X2" s="90" t="s">
        <v>16</v>
      </c>
    </row>
    <row r="3" s="2" customFormat="1" ht="29.1" customHeight="1" spans="1:24">
      <c r="A3" s="22"/>
      <c r="B3" s="23"/>
      <c r="C3" s="23"/>
      <c r="D3" s="24"/>
      <c r="E3" s="24"/>
      <c r="F3" s="25" t="s">
        <v>17</v>
      </c>
      <c r="G3" s="26" t="s">
        <v>18</v>
      </c>
      <c r="H3" s="27"/>
      <c r="I3" s="69" t="s">
        <v>19</v>
      </c>
      <c r="J3" s="70" t="s">
        <v>20</v>
      </c>
      <c r="K3" s="71" t="s">
        <v>21</v>
      </c>
      <c r="L3" s="70"/>
      <c r="M3" s="70" t="s">
        <v>22</v>
      </c>
      <c r="N3" s="72" t="s">
        <v>19</v>
      </c>
      <c r="O3" s="73" t="s">
        <v>23</v>
      </c>
      <c r="P3" s="68"/>
      <c r="Q3" s="91"/>
      <c r="R3" s="24"/>
      <c r="S3" s="26" t="s">
        <v>24</v>
      </c>
      <c r="T3" s="26" t="s">
        <v>25</v>
      </c>
      <c r="U3" s="26" t="s">
        <v>26</v>
      </c>
      <c r="V3" s="24"/>
      <c r="W3" s="92" t="s">
        <v>27</v>
      </c>
      <c r="X3" s="93"/>
    </row>
    <row r="4" s="2" customFormat="1" ht="24" customHeight="1" spans="1:24">
      <c r="A4" s="28"/>
      <c r="B4" s="29"/>
      <c r="C4" s="29"/>
      <c r="D4" s="30"/>
      <c r="E4" s="30"/>
      <c r="F4" s="31"/>
      <c r="G4" s="30"/>
      <c r="H4" s="32"/>
      <c r="I4" s="74"/>
      <c r="J4" s="75" t="s">
        <v>28</v>
      </c>
      <c r="K4" s="76" t="s">
        <v>29</v>
      </c>
      <c r="L4" s="75" t="s">
        <v>30</v>
      </c>
      <c r="M4" s="76" t="s">
        <v>31</v>
      </c>
      <c r="N4" s="77"/>
      <c r="O4" s="78"/>
      <c r="P4" s="68"/>
      <c r="Q4" s="94"/>
      <c r="R4" s="30"/>
      <c r="S4" s="30"/>
      <c r="T4" s="30"/>
      <c r="U4" s="30"/>
      <c r="V4" s="30"/>
      <c r="W4" s="95"/>
      <c r="X4" s="96"/>
    </row>
    <row r="5" s="3" customFormat="1" ht="24.95" customHeight="1" spans="1:31">
      <c r="A5" s="33">
        <v>1</v>
      </c>
      <c r="B5" s="34" t="s">
        <v>32</v>
      </c>
      <c r="C5" s="35" t="s">
        <v>33</v>
      </c>
      <c r="D5" s="36">
        <v>12000</v>
      </c>
      <c r="E5" s="36">
        <v>22</v>
      </c>
      <c r="F5" s="37">
        <v>4</v>
      </c>
      <c r="G5" s="38">
        <f>ROUND(D5/22/8*F5,2)</f>
        <v>272.73</v>
      </c>
      <c r="H5" s="39">
        <f>D5-G5</f>
        <v>11727.27</v>
      </c>
      <c r="I5" s="79">
        <v>12000</v>
      </c>
      <c r="J5" s="36">
        <f>I5*0.08</f>
        <v>960</v>
      </c>
      <c r="K5" s="80">
        <f>I5*0.02</f>
        <v>240</v>
      </c>
      <c r="L5" s="81">
        <v>6</v>
      </c>
      <c r="M5" s="81">
        <f>I5*0.005</f>
        <v>60</v>
      </c>
      <c r="N5" s="81">
        <v>12000</v>
      </c>
      <c r="O5" s="80">
        <f>N5*0.12</f>
        <v>1440</v>
      </c>
      <c r="P5" s="39">
        <f>J5+K5+L5+M5+O5</f>
        <v>2706</v>
      </c>
      <c r="Q5" s="79">
        <v>0</v>
      </c>
      <c r="R5" s="97">
        <v>0</v>
      </c>
      <c r="S5" s="80">
        <v>500</v>
      </c>
      <c r="T5" s="39">
        <f>H5-P5-Q5-R5+S5</f>
        <v>9521.27</v>
      </c>
      <c r="U5" s="39">
        <f>T5</f>
        <v>9521.27</v>
      </c>
      <c r="V5" s="39">
        <f>ROUND(MAX((U5-5000)*{0.03,0.1,0.2,0.25,0.3,0.35,0.45}-{0,210,1410,2660,4410,7160,15160},0),2)</f>
        <v>242.13</v>
      </c>
      <c r="W5" s="39"/>
      <c r="X5" s="98">
        <f>T5-V5</f>
        <v>9279.14</v>
      </c>
      <c r="Y5" s="108"/>
      <c r="Z5" s="108"/>
      <c r="AA5" s="108"/>
      <c r="AB5" s="108"/>
      <c r="AC5" s="108"/>
      <c r="AD5" s="108"/>
      <c r="AE5" s="108"/>
    </row>
    <row r="6" s="3" customFormat="1" ht="24.95" customHeight="1" spans="1:31">
      <c r="A6" s="33"/>
      <c r="B6" s="40"/>
      <c r="C6" s="41"/>
      <c r="D6" s="36"/>
      <c r="E6" s="36"/>
      <c r="F6" s="37"/>
      <c r="G6" s="38"/>
      <c r="H6" s="39"/>
      <c r="I6" s="79"/>
      <c r="J6" s="36"/>
      <c r="K6" s="80"/>
      <c r="L6" s="81"/>
      <c r="M6" s="81"/>
      <c r="N6" s="81"/>
      <c r="O6" s="80"/>
      <c r="P6" s="39"/>
      <c r="Q6" s="79"/>
      <c r="R6" s="97"/>
      <c r="S6" s="80"/>
      <c r="T6" s="39"/>
      <c r="U6" s="39"/>
      <c r="V6" s="39"/>
      <c r="W6" s="39"/>
      <c r="X6" s="98"/>
      <c r="Y6" s="108"/>
      <c r="Z6" s="108"/>
      <c r="AA6" s="108"/>
      <c r="AB6" s="108"/>
      <c r="AC6" s="108"/>
      <c r="AD6" s="108"/>
      <c r="AE6" s="108"/>
    </row>
    <row r="7" s="3" customFormat="1" ht="27" customHeight="1" spans="1:31">
      <c r="A7" s="33"/>
      <c r="B7" s="40"/>
      <c r="C7" s="41"/>
      <c r="D7" s="36"/>
      <c r="E7" s="36"/>
      <c r="F7" s="37"/>
      <c r="G7" s="38"/>
      <c r="H7" s="39"/>
      <c r="I7" s="79"/>
      <c r="J7" s="36"/>
      <c r="K7" s="80"/>
      <c r="L7" s="81"/>
      <c r="M7" s="81"/>
      <c r="N7" s="81"/>
      <c r="O7" s="80"/>
      <c r="P7" s="39"/>
      <c r="Q7" s="79"/>
      <c r="R7" s="97"/>
      <c r="S7" s="80"/>
      <c r="T7" s="39"/>
      <c r="U7" s="39"/>
      <c r="V7" s="39"/>
      <c r="W7" s="39"/>
      <c r="X7" s="98"/>
      <c r="Y7" s="108"/>
      <c r="Z7" s="108"/>
      <c r="AA7" s="108"/>
      <c r="AB7" s="108"/>
      <c r="AC7" s="108"/>
      <c r="AD7" s="108"/>
      <c r="AE7" s="108"/>
    </row>
    <row r="8" s="3" customFormat="1" ht="24.95" customHeight="1" spans="1:31">
      <c r="A8" s="33"/>
      <c r="B8" s="40"/>
      <c r="C8" s="41"/>
      <c r="D8" s="36"/>
      <c r="E8" s="36"/>
      <c r="F8" s="42"/>
      <c r="G8" s="38"/>
      <c r="H8" s="39"/>
      <c r="I8" s="79"/>
      <c r="J8" s="36"/>
      <c r="K8" s="80"/>
      <c r="L8" s="81"/>
      <c r="M8" s="81"/>
      <c r="N8" s="81"/>
      <c r="O8" s="80"/>
      <c r="P8" s="39"/>
      <c r="Q8" s="79"/>
      <c r="R8" s="97"/>
      <c r="S8" s="80"/>
      <c r="T8" s="39"/>
      <c r="U8" s="39"/>
      <c r="V8" s="39"/>
      <c r="W8" s="39"/>
      <c r="X8" s="98"/>
      <c r="Y8" s="108"/>
      <c r="Z8" s="108"/>
      <c r="AA8" s="108"/>
      <c r="AB8" s="108"/>
      <c r="AC8" s="108"/>
      <c r="AD8" s="108"/>
      <c r="AE8" s="108"/>
    </row>
    <row r="9" s="3" customFormat="1" ht="24.95" customHeight="1" spans="1:31">
      <c r="A9" s="33"/>
      <c r="B9" s="40"/>
      <c r="C9" s="41"/>
      <c r="D9" s="36"/>
      <c r="E9" s="36"/>
      <c r="F9" s="42"/>
      <c r="G9" s="38"/>
      <c r="H9" s="39"/>
      <c r="I9" s="79"/>
      <c r="J9" s="36"/>
      <c r="K9" s="80"/>
      <c r="L9" s="81"/>
      <c r="M9" s="81"/>
      <c r="N9" s="81"/>
      <c r="O9" s="80"/>
      <c r="P9" s="39"/>
      <c r="Q9" s="79"/>
      <c r="R9" s="97"/>
      <c r="S9" s="80"/>
      <c r="T9" s="39"/>
      <c r="U9" s="39"/>
      <c r="V9" s="39"/>
      <c r="W9" s="39"/>
      <c r="X9" s="98"/>
      <c r="Y9" s="108"/>
      <c r="Z9" s="108"/>
      <c r="AA9" s="108"/>
      <c r="AB9" s="108"/>
      <c r="AC9" s="108"/>
      <c r="AD9" s="108"/>
      <c r="AE9" s="108"/>
    </row>
    <row r="10" s="4" customFormat="1" ht="24.95" customHeight="1" spans="1:24">
      <c r="A10" s="33"/>
      <c r="B10" s="43"/>
      <c r="C10" s="44"/>
      <c r="D10" s="36"/>
      <c r="E10" s="36"/>
      <c r="F10" s="45"/>
      <c r="G10" s="38"/>
      <c r="H10" s="45"/>
      <c r="I10" s="82"/>
      <c r="J10" s="83"/>
      <c r="K10" s="83"/>
      <c r="L10" s="83"/>
      <c r="M10" s="83"/>
      <c r="N10" s="83"/>
      <c r="O10" s="83"/>
      <c r="P10" s="82"/>
      <c r="Q10" s="99"/>
      <c r="R10" s="99"/>
      <c r="S10" s="100"/>
      <c r="T10" s="45"/>
      <c r="U10" s="45"/>
      <c r="V10" s="45"/>
      <c r="W10" s="99"/>
      <c r="X10" s="101"/>
    </row>
    <row r="11" s="5" customFormat="1" ht="24.95" customHeight="1" spans="1:24">
      <c r="A11" s="33"/>
      <c r="B11" s="46"/>
      <c r="C11" s="47"/>
      <c r="D11" s="36"/>
      <c r="E11" s="36"/>
      <c r="F11" s="48"/>
      <c r="G11" s="38"/>
      <c r="H11" s="49"/>
      <c r="I11" s="45"/>
      <c r="J11" s="84"/>
      <c r="K11" s="84"/>
      <c r="L11" s="84"/>
      <c r="M11" s="84"/>
      <c r="N11" s="84"/>
      <c r="O11" s="84"/>
      <c r="P11" s="49"/>
      <c r="Q11" s="99"/>
      <c r="R11" s="84"/>
      <c r="S11" s="102"/>
      <c r="T11" s="49"/>
      <c r="U11" s="103"/>
      <c r="V11" s="49"/>
      <c r="W11" s="84"/>
      <c r="X11" s="98"/>
    </row>
    <row r="12" s="6" customFormat="1" ht="24.95" customHeight="1" spans="1:24">
      <c r="A12" s="50"/>
      <c r="B12" s="51" t="s">
        <v>34</v>
      </c>
      <c r="C12" s="52"/>
      <c r="D12" s="53">
        <f>SUM(D5:D11)</f>
        <v>12000</v>
      </c>
      <c r="E12" s="53"/>
      <c r="F12" s="54"/>
      <c r="G12" s="55"/>
      <c r="H12" s="56">
        <f>SUM(H5:H11)</f>
        <v>11727.27</v>
      </c>
      <c r="I12" s="85"/>
      <c r="J12" s="55"/>
      <c r="K12" s="55"/>
      <c r="L12" s="55"/>
      <c r="M12" s="55"/>
      <c r="N12" s="55"/>
      <c r="O12" s="49">
        <f t="shared" ref="O12:X12" si="0">SUM(O5:O11)</f>
        <v>1440</v>
      </c>
      <c r="P12" s="49">
        <f t="shared" si="0"/>
        <v>2706</v>
      </c>
      <c r="Q12" s="45">
        <f t="shared" si="0"/>
        <v>0</v>
      </c>
      <c r="R12" s="49">
        <f t="shared" si="0"/>
        <v>0</v>
      </c>
      <c r="S12" s="104">
        <f t="shared" si="0"/>
        <v>500</v>
      </c>
      <c r="T12" s="104">
        <f t="shared" si="0"/>
        <v>9521.27</v>
      </c>
      <c r="U12" s="104">
        <f t="shared" si="0"/>
        <v>9521.27</v>
      </c>
      <c r="V12" s="104">
        <f t="shared" si="0"/>
        <v>242.13</v>
      </c>
      <c r="W12" s="104">
        <f t="shared" si="0"/>
        <v>0</v>
      </c>
      <c r="X12" s="105">
        <f t="shared" si="0"/>
        <v>9279.14</v>
      </c>
    </row>
    <row r="13" s="7" customFormat="1" spans="1:24">
      <c r="A13" s="57"/>
      <c r="B13" s="58"/>
      <c r="C13" s="59"/>
      <c r="D13" s="60"/>
      <c r="E13" s="60"/>
      <c r="F13" s="61"/>
      <c r="G13" s="62"/>
      <c r="H13" s="63"/>
      <c r="I13" s="86"/>
      <c r="J13" s="62"/>
      <c r="K13" s="62"/>
      <c r="L13" s="62"/>
      <c r="M13" s="62"/>
      <c r="N13" s="62"/>
      <c r="O13" s="62"/>
      <c r="P13" s="87"/>
      <c r="Q13" s="61"/>
      <c r="R13" s="62"/>
      <c r="S13" s="106"/>
      <c r="T13" s="106"/>
      <c r="U13" s="106"/>
      <c r="V13" s="106"/>
      <c r="W13" s="106"/>
      <c r="X13" s="107"/>
    </row>
  </sheetData>
  <mergeCells count="26">
    <mergeCell ref="A1:X1"/>
    <mergeCell ref="F2:G2"/>
    <mergeCell ref="I2:J2"/>
    <mergeCell ref="N2:O2"/>
    <mergeCell ref="S2:U2"/>
    <mergeCell ref="K3:L3"/>
    <mergeCell ref="A2:A4"/>
    <mergeCell ref="B2:B4"/>
    <mergeCell ref="C2:C4"/>
    <mergeCell ref="D2:D4"/>
    <mergeCell ref="E2:E4"/>
    <mergeCell ref="F3:F4"/>
    <mergeCell ref="G3:G4"/>
    <mergeCell ref="H2:H4"/>
    <mergeCell ref="I3:I4"/>
    <mergeCell ref="N3:N4"/>
    <mergeCell ref="O3:O4"/>
    <mergeCell ref="P2:P4"/>
    <mergeCell ref="Q2:Q4"/>
    <mergeCell ref="R2:R4"/>
    <mergeCell ref="S3:S4"/>
    <mergeCell ref="T3:T4"/>
    <mergeCell ref="U3:U4"/>
    <mergeCell ref="V2:V4"/>
    <mergeCell ref="W3:W4"/>
    <mergeCell ref="X2:X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杭州员工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周譞</dc:creator>
  <cp:lastModifiedBy>烟然</cp:lastModifiedBy>
  <dcterms:created xsi:type="dcterms:W3CDTF">2015-05-07T16:11:00Z</dcterms:created>
  <dcterms:modified xsi:type="dcterms:W3CDTF">2021-07-28T03:24:44Z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