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工资个税测算表" sheetId="1" r:id="rId1"/>
    <sheet name="税率表" sheetId="2" state="hidden" r:id="rId2"/>
    <sheet name="使用说明" sheetId="3" r:id="rId3"/>
    <sheet name="汇算清缴" sheetId="4" r:id="rId4"/>
  </sheets>
  <calcPr calcId="144525"/>
</workbook>
</file>

<file path=xl/sharedStrings.xml><?xml version="1.0" encoding="utf-8"?>
<sst xmlns="http://schemas.openxmlformats.org/spreadsheetml/2006/main" count="67" uniqueCount="51">
  <si>
    <t>工资个税测算表</t>
  </si>
  <si>
    <t>姓名：                                                                                                                                                                                                                                                 单位：元</t>
  </si>
  <si>
    <t>工资发放到账月份</t>
  </si>
  <si>
    <t>工资</t>
  </si>
  <si>
    <t>社保、公积金（个人）扣除</t>
  </si>
  <si>
    <t>专项附加扣除</t>
  </si>
  <si>
    <t>其他税前扣除项</t>
  </si>
  <si>
    <t>减除费用</t>
  </si>
  <si>
    <t>全年累计应纳税所得额</t>
  </si>
  <si>
    <t>全年累计应交个税</t>
  </si>
  <si>
    <t>全年累计已交个税（截至上月末）</t>
  </si>
  <si>
    <t>本月应交个税</t>
  </si>
  <si>
    <t>本月实发工资</t>
  </si>
  <si>
    <t>养老保险</t>
  </si>
  <si>
    <t>医疗保险</t>
  </si>
  <si>
    <t>失业保险</t>
  </si>
  <si>
    <t>公积金</t>
  </si>
  <si>
    <t>子女教育</t>
  </si>
  <si>
    <t>继续教育</t>
  </si>
  <si>
    <t>住房贷款</t>
  </si>
  <si>
    <t>住房租金</t>
  </si>
  <si>
    <t>赡养老人</t>
  </si>
  <si>
    <t>合计</t>
  </si>
  <si>
    <t>\</t>
  </si>
  <si>
    <t>个人所得税税率表一</t>
  </si>
  <si>
    <t>（综合所得适用）</t>
  </si>
  <si>
    <t>级数</t>
  </si>
  <si>
    <t>累计预扣预缴应纳税所得额</t>
  </si>
  <si>
    <t>预扣率（%）</t>
  </si>
  <si>
    <t>速算扣除数</t>
  </si>
  <si>
    <t>不超过36000元的部分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</si>
  <si>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</si>
  <si>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</si>
  <si>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</si>
  <si>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</si>
  <si>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</si>
  <si>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</si>
  <si>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r>
      <rPr>
        <b/>
        <sz val="18"/>
        <color theme="1"/>
        <rFont val="宋体"/>
        <charset val="134"/>
      </rPr>
      <t>使用说明</t>
    </r>
    <r>
      <rPr>
        <b/>
        <sz val="18"/>
        <color rgb="FFFF0000"/>
        <rFont val="宋体"/>
        <charset val="134"/>
      </rPr>
      <t>（必读）</t>
    </r>
  </si>
  <si>
    <t>1、“工资发放到账月份”是指工资发到银行卡的月份，比如对于当月工资次月发放的情况来说，所属期为2019年12月的工资，工资发放到账月份为2020年1月；对于当月工资当月发放的情况来说，所属期为2019年12月的工资，工资发放到账月份为2019年12月。
2、蓝底部分内容需要使用者自行填入；灰底部分为带公式的自动计算区域，请不要修改，否则会使得计算结果出错。
3、“工资个税测算表”中的“减除费用”列：每月默认都已预填为5000元，但对于新入职员工，应从收到工资的月份开始，每月的减除费用填5000元（起征点），之前月份均需改为0。
4、“工资个税测算表”中的“工资”为税前工资的汇总数，一般包括基本工资、提成工资、加班费、奖金等。
5、由于新个税计算采用”累计预扣法“，因此必须把1月份的数据准确填入，才能准确计算2月份的个税，以此类推。</t>
  </si>
  <si>
    <t>居民个人综合所得汇算清缴个税测算</t>
  </si>
  <si>
    <t>年度</t>
  </si>
  <si>
    <t>本单位</t>
  </si>
  <si>
    <t>从外单位取得的综合所得</t>
  </si>
  <si>
    <t>社保、公积金（个人部分）扣除</t>
  </si>
  <si>
    <t>本年度综合所得应纳税所得额</t>
  </si>
  <si>
    <t>本年度应交个税</t>
  </si>
  <si>
    <t>本年度已上交个税</t>
  </si>
  <si>
    <t>本年度税务局应退个税</t>
  </si>
  <si>
    <t>大病医疗</t>
  </si>
  <si>
    <t>外单位</t>
  </si>
  <si>
    <t>2020年度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</si>
</sst>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#,##0.00_ ;[Red]\-#,##0.00\ "/>
  </numFmts>
  <fonts count="37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Microsoft YaHei Light"/>
      <charset val="134"/>
    </font>
    <font>
      <sz val="14"/>
      <color theme="1"/>
      <name val="Microsoft YaHei Light"/>
      <charset val="134"/>
    </font>
    <font>
      <sz val="10.5"/>
      <color theme="1"/>
      <name val="Microsoft YaHei Light"/>
      <charset val="134"/>
    </font>
    <font>
      <b/>
      <sz val="12"/>
      <color theme="1"/>
      <name val="Microsoft YaHei Light"/>
      <charset val="134"/>
    </font>
    <font>
      <sz val="10.5"/>
      <color rgb="FF000000"/>
      <name val="Microsoft YaHei Light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theme="10"/>
      <name val="宋体"/>
      <charset val="134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8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18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8" borderId="24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1" fillId="32" borderId="25" applyNumberFormat="0" applyAlignment="0" applyProtection="0">
      <alignment vertical="center"/>
    </xf>
    <xf numFmtId="0" fontId="30" fillId="32" borderId="21" applyNumberFormat="0" applyAlignment="0" applyProtection="0">
      <alignment vertical="center"/>
    </xf>
    <xf numFmtId="0" fontId="17" fillId="8" borderId="18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177" fontId="5" fillId="3" borderId="1" xfId="0" applyNumberFormat="1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57" fontId="14" fillId="0" borderId="11" xfId="0" applyNumberFormat="1" applyFont="1" applyBorder="1" applyAlignment="1">
      <alignment horizontal="center" vertical="center"/>
    </xf>
    <xf numFmtId="177" fontId="14" fillId="4" borderId="1" xfId="0" applyNumberFormat="1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7" fontId="14" fillId="0" borderId="13" xfId="0" applyNumberFormat="1" applyFont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177" fontId="14" fillId="3" borderId="1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77" fontId="14" fillId="3" borderId="16" xfId="0" applyNumberFormat="1" applyFont="1" applyFill="1" applyBorder="1" applyAlignment="1">
      <alignment horizontal="center" vertical="center"/>
    </xf>
    <xf numFmtId="177" fontId="14" fillId="2" borderId="13" xfId="0" applyNumberFormat="1" applyFont="1" applyFill="1" applyBorder="1" applyAlignment="1">
      <alignment horizontal="center" vertical="center"/>
    </xf>
    <xf numFmtId="177" fontId="14" fillId="0" borderId="17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超链接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workbookViewId="0">
      <selection activeCell="G8" sqref="G8"/>
    </sheetView>
  </sheetViews>
  <sheetFormatPr defaultColWidth="9" defaultRowHeight="13.5"/>
  <cols>
    <col min="1" max="1" width="10" style="3" customWidth="1"/>
    <col min="2" max="2" width="10" style="4" customWidth="1"/>
    <col min="3" max="13" width="9.775" style="3" customWidth="1"/>
    <col min="14" max="16" width="10.775" style="3" hidden="1" customWidth="1"/>
    <col min="17" max="18" width="12.775" style="3" customWidth="1"/>
    <col min="19" max="16384" width="8.88333333333333" style="3"/>
  </cols>
  <sheetData>
    <row r="1" s="1" customFormat="1" ht="28.2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18.6" customHeight="1" spans="1:18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="2" customFormat="1" ht="19.95" customHeight="1" spans="1:18">
      <c r="A3" s="31" t="s">
        <v>2</v>
      </c>
      <c r="B3" s="32" t="s">
        <v>3</v>
      </c>
      <c r="C3" s="33" t="s">
        <v>4</v>
      </c>
      <c r="D3" s="33"/>
      <c r="E3" s="33"/>
      <c r="F3" s="33"/>
      <c r="G3" s="33" t="s">
        <v>5</v>
      </c>
      <c r="H3" s="33"/>
      <c r="I3" s="33"/>
      <c r="J3" s="33"/>
      <c r="K3" s="33"/>
      <c r="L3" s="32" t="s">
        <v>6</v>
      </c>
      <c r="M3" s="32" t="s">
        <v>7</v>
      </c>
      <c r="N3" s="32" t="s">
        <v>8</v>
      </c>
      <c r="O3" s="32" t="s">
        <v>9</v>
      </c>
      <c r="P3" s="32" t="s">
        <v>10</v>
      </c>
      <c r="Q3" s="32" t="s">
        <v>11</v>
      </c>
      <c r="R3" s="43" t="s">
        <v>12</v>
      </c>
    </row>
    <row r="4" s="2" customFormat="1" ht="19.95" customHeight="1" spans="1:18">
      <c r="A4" s="34"/>
      <c r="B4" s="35"/>
      <c r="C4" s="36" t="s">
        <v>13</v>
      </c>
      <c r="D4" s="36" t="s">
        <v>14</v>
      </c>
      <c r="E4" s="36" t="s">
        <v>15</v>
      </c>
      <c r="F4" s="36" t="s">
        <v>16</v>
      </c>
      <c r="G4" s="36" t="s">
        <v>17</v>
      </c>
      <c r="H4" s="36" t="s">
        <v>18</v>
      </c>
      <c r="I4" s="36" t="s">
        <v>19</v>
      </c>
      <c r="J4" s="36" t="s">
        <v>20</v>
      </c>
      <c r="K4" s="36" t="s">
        <v>21</v>
      </c>
      <c r="L4" s="35"/>
      <c r="M4" s="35"/>
      <c r="N4" s="35"/>
      <c r="O4" s="35"/>
      <c r="P4" s="35"/>
      <c r="Q4" s="35"/>
      <c r="R4" s="44"/>
    </row>
    <row r="5" ht="19.95" customHeight="1" spans="1:20">
      <c r="A5" s="37">
        <v>43831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>
        <v>5000</v>
      </c>
      <c r="N5" s="41">
        <f>B5-C5-D5-E5-F5-G5-H5-I5-J5-K5-L5-M5</f>
        <v>-5000</v>
      </c>
      <c r="O5" s="42">
        <f>ROUND(MAX($N5*{0.03,0.1,0.2,0.25,0.3,0.35,0.45}-{0,2520,16920,31920,52920,85920,181920},0),2)</f>
        <v>0</v>
      </c>
      <c r="P5" s="42">
        <v>0</v>
      </c>
      <c r="Q5" s="42">
        <f>IF(O5-P5&lt;0,0,O5-P5)</f>
        <v>0</v>
      </c>
      <c r="R5" s="45">
        <f>B5-C5-D5-E5-F5-Q5</f>
        <v>0</v>
      </c>
      <c r="S5" s="12"/>
      <c r="T5" s="12"/>
    </row>
    <row r="6" ht="19.95" customHeight="1" spans="1:20">
      <c r="A6" s="37">
        <v>43863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>
        <v>5000</v>
      </c>
      <c r="N6" s="41">
        <f>B6-C6-D6-E6-F6-G6-H6-I6-J6-K6-L6-M6+N5</f>
        <v>-10000</v>
      </c>
      <c r="O6" s="42">
        <f>ROUND(MAX($N6*{0.03,0.1,0.2,0.25,0.3,0.35,0.45}-{0,2520,16920,31920,52920,85920,181920},0),2)</f>
        <v>0</v>
      </c>
      <c r="P6" s="42">
        <f>P5+Q5</f>
        <v>0</v>
      </c>
      <c r="Q6" s="42">
        <f t="shared" ref="Q6:Q16" si="0">IF(O6-P6&lt;0,0,O6-P6)</f>
        <v>0</v>
      </c>
      <c r="R6" s="45">
        <f t="shared" ref="R6:R16" si="1">B6-C6-D6-E6-F6-Q6</f>
        <v>0</v>
      </c>
      <c r="S6" s="12"/>
      <c r="T6" s="12"/>
    </row>
    <row r="7" ht="19.95" customHeight="1" spans="1:20">
      <c r="A7" s="37">
        <v>43895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>
        <v>5000</v>
      </c>
      <c r="N7" s="41">
        <f t="shared" ref="N7:N16" si="2">B7-C7-D7-E7-F7-G7-H7-I7-J7-K7-L7-M7+N6</f>
        <v>-15000</v>
      </c>
      <c r="O7" s="42">
        <f>ROUND(MAX($N7*{0.03,0.1,0.2,0.25,0.3,0.35,0.45}-{0,2520,16920,31920,52920,85920,181920},0),2)</f>
        <v>0</v>
      </c>
      <c r="P7" s="42">
        <f t="shared" ref="P7:P16" si="3">P6+Q6</f>
        <v>0</v>
      </c>
      <c r="Q7" s="42">
        <f t="shared" si="0"/>
        <v>0</v>
      </c>
      <c r="R7" s="45">
        <f t="shared" si="1"/>
        <v>0</v>
      </c>
      <c r="S7" s="12"/>
      <c r="T7" s="12"/>
    </row>
    <row r="8" ht="19.95" customHeight="1" spans="1:20">
      <c r="A8" s="37">
        <v>43927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>
        <v>5000</v>
      </c>
      <c r="N8" s="41">
        <f t="shared" si="2"/>
        <v>-20000</v>
      </c>
      <c r="O8" s="42">
        <f>ROUND(MAX($N8*{0.03,0.1,0.2,0.25,0.3,0.35,0.45}-{0,2520,16920,31920,52920,85920,181920},0),2)</f>
        <v>0</v>
      </c>
      <c r="P8" s="42">
        <f t="shared" si="3"/>
        <v>0</v>
      </c>
      <c r="Q8" s="42">
        <f t="shared" si="0"/>
        <v>0</v>
      </c>
      <c r="R8" s="45">
        <f t="shared" si="1"/>
        <v>0</v>
      </c>
      <c r="S8" s="12"/>
      <c r="T8" s="12"/>
    </row>
    <row r="9" ht="19.95" customHeight="1" spans="1:20">
      <c r="A9" s="37">
        <v>43959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>
        <v>5000</v>
      </c>
      <c r="N9" s="41">
        <f t="shared" si="2"/>
        <v>-25000</v>
      </c>
      <c r="O9" s="42">
        <f>ROUND(MAX($N9*{0.03,0.1,0.2,0.25,0.3,0.35,0.45}-{0,2520,16920,31920,52920,85920,181920},0),2)</f>
        <v>0</v>
      </c>
      <c r="P9" s="42">
        <f t="shared" si="3"/>
        <v>0</v>
      </c>
      <c r="Q9" s="42">
        <f t="shared" si="0"/>
        <v>0</v>
      </c>
      <c r="R9" s="45">
        <f t="shared" si="1"/>
        <v>0</v>
      </c>
      <c r="S9" s="12"/>
      <c r="T9" s="12"/>
    </row>
    <row r="10" ht="19.95" customHeight="1" spans="1:20">
      <c r="A10" s="37">
        <v>43991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>
        <v>5000</v>
      </c>
      <c r="N10" s="41">
        <f t="shared" si="2"/>
        <v>-30000</v>
      </c>
      <c r="O10" s="42">
        <f>ROUND(MAX($N10*{0.03,0.1,0.2,0.25,0.3,0.35,0.45}-{0,2520,16920,31920,52920,85920,181920},0),2)</f>
        <v>0</v>
      </c>
      <c r="P10" s="42">
        <f t="shared" si="3"/>
        <v>0</v>
      </c>
      <c r="Q10" s="42">
        <f t="shared" si="0"/>
        <v>0</v>
      </c>
      <c r="R10" s="45">
        <f t="shared" si="1"/>
        <v>0</v>
      </c>
      <c r="S10" s="12"/>
      <c r="T10" s="12"/>
    </row>
    <row r="11" ht="19.95" customHeight="1" spans="1:20">
      <c r="A11" s="37">
        <v>44023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>
        <v>5000</v>
      </c>
      <c r="N11" s="41">
        <f t="shared" si="2"/>
        <v>-35000</v>
      </c>
      <c r="O11" s="42">
        <f>ROUND(MAX($N11*{0.03,0.1,0.2,0.25,0.3,0.35,0.45}-{0,2520,16920,31920,52920,85920,181920},0),2)</f>
        <v>0</v>
      </c>
      <c r="P11" s="42">
        <f t="shared" si="3"/>
        <v>0</v>
      </c>
      <c r="Q11" s="42">
        <f t="shared" si="0"/>
        <v>0</v>
      </c>
      <c r="R11" s="45">
        <f t="shared" si="1"/>
        <v>0</v>
      </c>
      <c r="S11" s="12"/>
      <c r="T11" s="12"/>
    </row>
    <row r="12" ht="19.95" customHeight="1" spans="1:20">
      <c r="A12" s="37">
        <v>44055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>
        <v>5000</v>
      </c>
      <c r="N12" s="41">
        <f t="shared" si="2"/>
        <v>-40000</v>
      </c>
      <c r="O12" s="42">
        <f>ROUND(MAX($N12*{0.03,0.1,0.2,0.25,0.3,0.35,0.45}-{0,2520,16920,31920,52920,85920,181920},0),2)</f>
        <v>0</v>
      </c>
      <c r="P12" s="42">
        <f t="shared" si="3"/>
        <v>0</v>
      </c>
      <c r="Q12" s="42">
        <f t="shared" si="0"/>
        <v>0</v>
      </c>
      <c r="R12" s="45">
        <f t="shared" si="1"/>
        <v>0</v>
      </c>
      <c r="S12" s="12"/>
      <c r="T12" s="12"/>
    </row>
    <row r="13" ht="19.95" customHeight="1" spans="1:20">
      <c r="A13" s="37">
        <v>44087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>
        <v>5000</v>
      </c>
      <c r="N13" s="41">
        <f t="shared" si="2"/>
        <v>-45000</v>
      </c>
      <c r="O13" s="42">
        <f>ROUND(MAX($N13*{0.03,0.1,0.2,0.25,0.3,0.35,0.45}-{0,2520,16920,31920,52920,85920,181920},0),2)</f>
        <v>0</v>
      </c>
      <c r="P13" s="42">
        <f t="shared" si="3"/>
        <v>0</v>
      </c>
      <c r="Q13" s="42">
        <f t="shared" si="0"/>
        <v>0</v>
      </c>
      <c r="R13" s="45">
        <f t="shared" si="1"/>
        <v>0</v>
      </c>
      <c r="S13" s="12"/>
      <c r="T13" s="12"/>
    </row>
    <row r="14" ht="19.95" customHeight="1" spans="1:20">
      <c r="A14" s="37">
        <v>44119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>
        <v>5000</v>
      </c>
      <c r="N14" s="41">
        <f t="shared" si="2"/>
        <v>-50000</v>
      </c>
      <c r="O14" s="42">
        <f>ROUND(MAX($N14*{0.03,0.1,0.2,0.25,0.3,0.35,0.45}-{0,2520,16920,31920,52920,85920,181920},0),2)</f>
        <v>0</v>
      </c>
      <c r="P14" s="42">
        <f t="shared" si="3"/>
        <v>0</v>
      </c>
      <c r="Q14" s="42">
        <f t="shared" si="0"/>
        <v>0</v>
      </c>
      <c r="R14" s="45">
        <f t="shared" si="1"/>
        <v>0</v>
      </c>
      <c r="S14" s="12"/>
      <c r="T14" s="12"/>
    </row>
    <row r="15" ht="19.95" customHeight="1" spans="1:20">
      <c r="A15" s="37">
        <v>44151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>
        <v>5000</v>
      </c>
      <c r="N15" s="41">
        <f t="shared" si="2"/>
        <v>-55000</v>
      </c>
      <c r="O15" s="42">
        <f>ROUND(MAX($N15*{0.03,0.1,0.2,0.25,0.3,0.35,0.45}-{0,2520,16920,31920,52920,85920,181920},0),2)</f>
        <v>0</v>
      </c>
      <c r="P15" s="42">
        <f t="shared" si="3"/>
        <v>0</v>
      </c>
      <c r="Q15" s="42">
        <f t="shared" si="0"/>
        <v>0</v>
      </c>
      <c r="R15" s="45">
        <f t="shared" si="1"/>
        <v>0</v>
      </c>
      <c r="S15" s="12"/>
      <c r="T15" s="12"/>
    </row>
    <row r="16" ht="19.95" customHeight="1" spans="1:20">
      <c r="A16" s="37">
        <v>44183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>
        <v>5000</v>
      </c>
      <c r="N16" s="41">
        <f t="shared" si="2"/>
        <v>-60000</v>
      </c>
      <c r="O16" s="42">
        <f>ROUND(MAX($N16*{0.03,0.1,0.2,0.25,0.3,0.35,0.45}-{0,2520,16920,31920,52920,85920,181920},0),2)</f>
        <v>0</v>
      </c>
      <c r="P16" s="42">
        <f t="shared" si="3"/>
        <v>0</v>
      </c>
      <c r="Q16" s="42">
        <f t="shared" si="0"/>
        <v>0</v>
      </c>
      <c r="R16" s="45">
        <f t="shared" si="1"/>
        <v>0</v>
      </c>
      <c r="S16" s="12"/>
      <c r="T16" s="12"/>
    </row>
    <row r="17" ht="19.95" customHeight="1" spans="1:20">
      <c r="A17" s="39" t="s">
        <v>22</v>
      </c>
      <c r="B17" s="40">
        <f>SUM(B5:B16)</f>
        <v>0</v>
      </c>
      <c r="C17" s="40">
        <f t="shared" ref="C17:M17" si="4">SUM(C5:C16)</f>
        <v>0</v>
      </c>
      <c r="D17" s="40">
        <f t="shared" si="4"/>
        <v>0</v>
      </c>
      <c r="E17" s="40">
        <f t="shared" si="4"/>
        <v>0</v>
      </c>
      <c r="F17" s="40">
        <f t="shared" si="4"/>
        <v>0</v>
      </c>
      <c r="G17" s="40">
        <f t="shared" si="4"/>
        <v>0</v>
      </c>
      <c r="H17" s="40">
        <f t="shared" si="4"/>
        <v>0</v>
      </c>
      <c r="I17" s="40">
        <f t="shared" si="4"/>
        <v>0</v>
      </c>
      <c r="J17" s="40">
        <f t="shared" si="4"/>
        <v>0</v>
      </c>
      <c r="K17" s="40">
        <f t="shared" si="4"/>
        <v>0</v>
      </c>
      <c r="L17" s="40">
        <f t="shared" si="4"/>
        <v>0</v>
      </c>
      <c r="M17" s="40">
        <f t="shared" si="4"/>
        <v>60000</v>
      </c>
      <c r="N17" s="40" t="s">
        <v>23</v>
      </c>
      <c r="O17" s="40" t="s">
        <v>23</v>
      </c>
      <c r="P17" s="40" t="s">
        <v>23</v>
      </c>
      <c r="Q17" s="46">
        <f>SUM(Q5:Q16)</f>
        <v>0</v>
      </c>
      <c r="R17" s="47">
        <f>SUM(R5:R16)</f>
        <v>0</v>
      </c>
      <c r="S17" s="12"/>
      <c r="T17" s="12"/>
    </row>
    <row r="18" spans="2:20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2:20"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2:20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2:20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2:20"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2:20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2:20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2:20"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2:20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2:20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2:20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2:20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2:20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2:20"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</sheetData>
  <mergeCells count="12">
    <mergeCell ref="A2:R2"/>
    <mergeCell ref="C3:F3"/>
    <mergeCell ref="G3:K3"/>
    <mergeCell ref="A3:A4"/>
    <mergeCell ref="B3:B4"/>
    <mergeCell ref="L3:L4"/>
    <mergeCell ref="M3:M4"/>
    <mergeCell ref="N3:N4"/>
    <mergeCell ref="O3:O4"/>
    <mergeCell ref="P3:P4"/>
    <mergeCell ref="Q3:Q4"/>
    <mergeCell ref="R3:R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1" sqref="A1:D1"/>
    </sheetView>
  </sheetViews>
  <sheetFormatPr defaultColWidth="9" defaultRowHeight="16.5" outlineLevelCol="3"/>
  <cols>
    <col min="1" max="1" width="6" style="23" customWidth="1"/>
    <col min="2" max="2" width="30.2166666666667" style="23" customWidth="1"/>
    <col min="3" max="4" width="13.6666666666667" style="23" customWidth="1"/>
    <col min="5" max="16384" width="9" style="23"/>
  </cols>
  <sheetData>
    <row r="1" ht="20.25" spans="1:4">
      <c r="A1" s="24" t="s">
        <v>24</v>
      </c>
      <c r="B1" s="24"/>
      <c r="C1" s="24"/>
      <c r="D1" s="24"/>
    </row>
    <row r="2" ht="17.25" spans="1:4">
      <c r="A2" s="25" t="s">
        <v>25</v>
      </c>
      <c r="B2" s="25"/>
      <c r="C2" s="25"/>
      <c r="D2" s="25"/>
    </row>
    <row r="3" ht="17.25" spans="1:4">
      <c r="A3" s="26" t="s">
        <v>26</v>
      </c>
      <c r="B3" s="26" t="s">
        <v>27</v>
      </c>
      <c r="C3" s="27" t="s">
        <v>28</v>
      </c>
      <c r="D3" s="27" t="s">
        <v>29</v>
      </c>
    </row>
    <row r="4" ht="17.25" spans="1:4">
      <c r="A4" s="28">
        <v>1</v>
      </c>
      <c r="B4" s="29" t="s">
        <v>30</v>
      </c>
      <c r="C4" s="28">
        <v>3</v>
      </c>
      <c r="D4" s="28">
        <v>0</v>
      </c>
    </row>
    <row r="5" ht="17.25" spans="1:4">
      <c r="A5" s="28">
        <v>2</v>
      </c>
      <c r="B5" s="29" t="s">
        <v>31</v>
      </c>
      <c r="C5" s="28">
        <v>10</v>
      </c>
      <c r="D5" s="28">
        <v>2520</v>
      </c>
    </row>
    <row r="6" ht="17.25" spans="1:4">
      <c r="A6" s="28">
        <v>3</v>
      </c>
      <c r="B6" s="29" t="s">
        <v>32</v>
      </c>
      <c r="C6" s="28">
        <v>20</v>
      </c>
      <c r="D6" s="28">
        <v>16920</v>
      </c>
    </row>
    <row r="7" ht="17.25" spans="1:4">
      <c r="A7" s="28">
        <v>4</v>
      </c>
      <c r="B7" s="29" t="s">
        <v>33</v>
      </c>
      <c r="C7" s="28">
        <v>25</v>
      </c>
      <c r="D7" s="28">
        <v>31920</v>
      </c>
    </row>
    <row r="8" ht="17.25" spans="1:4">
      <c r="A8" s="28">
        <v>5</v>
      </c>
      <c r="B8" s="29" t="s">
        <v>34</v>
      </c>
      <c r="C8" s="28">
        <v>30</v>
      </c>
      <c r="D8" s="28">
        <v>52920</v>
      </c>
    </row>
    <row r="9" ht="17.25" spans="1:4">
      <c r="A9" s="28">
        <v>6</v>
      </c>
      <c r="B9" s="29" t="s">
        <v>35</v>
      </c>
      <c r="C9" s="28">
        <v>35</v>
      </c>
      <c r="D9" s="28">
        <v>85920</v>
      </c>
    </row>
    <row r="10" ht="17.25" spans="1:4">
      <c r="A10" s="28">
        <v>7</v>
      </c>
      <c r="B10" s="29" t="s">
        <v>36</v>
      </c>
      <c r="C10" s="28">
        <v>45</v>
      </c>
      <c r="D10" s="28">
        <v>181920</v>
      </c>
    </row>
  </sheetData>
  <mergeCells count="2">
    <mergeCell ref="A1:D1"/>
    <mergeCell ref="A2:D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6" sqref="A16"/>
    </sheetView>
  </sheetViews>
  <sheetFormatPr defaultColWidth="9" defaultRowHeight="13.5" outlineLevelRow="5"/>
  <cols>
    <col min="1" max="1" width="106.108333333333" style="3" customWidth="1"/>
    <col min="2" max="3" width="8.10833333333333" style="3" customWidth="1"/>
    <col min="4" max="5" width="9" style="3"/>
    <col min="6" max="6" width="17.1083333333333" style="3" customWidth="1"/>
    <col min="7" max="16384" width="9" style="3"/>
  </cols>
  <sheetData>
    <row r="1" s="17" customFormat="1" ht="22.5" spans="1:1">
      <c r="A1" s="18" t="s">
        <v>37</v>
      </c>
    </row>
    <row r="2" ht="114" spans="1:10">
      <c r="A2" s="19" t="s">
        <v>38</v>
      </c>
      <c r="G2" s="20"/>
      <c r="H2" s="20"/>
      <c r="I2" s="20"/>
      <c r="J2" s="20"/>
    </row>
    <row r="3" ht="14.25" spans="1:10">
      <c r="A3" s="21"/>
      <c r="B3" s="22"/>
      <c r="C3" s="22"/>
      <c r="D3" s="22"/>
      <c r="E3" s="22"/>
      <c r="F3" s="22"/>
      <c r="G3" s="20"/>
      <c r="H3" s="20"/>
      <c r="I3" s="20"/>
      <c r="J3" s="20"/>
    </row>
    <row r="4" ht="14.25" spans="1:10">
      <c r="A4" s="22"/>
      <c r="B4" s="22"/>
      <c r="C4" s="22"/>
      <c r="D4" s="22"/>
      <c r="E4" s="22"/>
      <c r="F4" s="22"/>
      <c r="G4" s="20"/>
      <c r="H4" s="20"/>
      <c r="I4" s="20"/>
      <c r="J4" s="20"/>
    </row>
    <row r="5" spans="1:10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>
      <c r="A6" s="20"/>
      <c r="B6" s="20"/>
      <c r="C6" s="20"/>
      <c r="D6" s="20"/>
      <c r="E6" s="20"/>
      <c r="F6" s="20"/>
      <c r="G6" s="20"/>
      <c r="H6" s="20"/>
      <c r="I6" s="20"/>
      <c r="J6" s="20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tabSelected="1" zoomScale="70" zoomScaleNormal="70" workbookViewId="0">
      <selection activeCell="N34" sqref="N34"/>
    </sheetView>
  </sheetViews>
  <sheetFormatPr defaultColWidth="9" defaultRowHeight="13.5"/>
  <cols>
    <col min="1" max="1" width="11.1083333333333" style="3" customWidth="1"/>
    <col min="2" max="2" width="11.1083333333333" style="4" customWidth="1"/>
    <col min="3" max="3" width="14.1083333333333" style="4" customWidth="1"/>
    <col min="4" max="6" width="9.55833333333333" style="3" customWidth="1"/>
    <col min="7" max="7" width="10" style="3" customWidth="1"/>
    <col min="8" max="8" width="9.775" style="3" customWidth="1"/>
    <col min="9" max="9" width="9.55833333333333" style="3" customWidth="1"/>
    <col min="10" max="10" width="9.775" style="3" customWidth="1"/>
    <col min="11" max="11" width="9.55833333333333" style="3" customWidth="1"/>
    <col min="12" max="12" width="9.775" style="3" customWidth="1"/>
    <col min="13" max="13" width="11.2166666666667" style="3" customWidth="1"/>
    <col min="14" max="14" width="10.775" style="3" customWidth="1"/>
    <col min="15" max="15" width="9.55833333333333" style="3" customWidth="1"/>
    <col min="16" max="16" width="15.1083333333333" style="3" customWidth="1"/>
    <col min="17" max="17" width="9.775" style="3" customWidth="1"/>
    <col min="18" max="18" width="12.1083333333333" style="3" customWidth="1"/>
    <col min="19" max="19" width="10" style="3" customWidth="1"/>
    <col min="20" max="20" width="12.6666666666667" style="3" customWidth="1"/>
    <col min="21" max="16384" width="8.88333333333333" style="3"/>
  </cols>
  <sheetData>
    <row r="1" s="1" customFormat="1" ht="34.8" customHeight="1" spans="1:20">
      <c r="A1" s="5" t="s">
        <v>39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2" customFormat="1" ht="19.95" customHeight="1" spans="1:20">
      <c r="A2" s="6" t="s">
        <v>40</v>
      </c>
      <c r="B2" s="7" t="s">
        <v>41</v>
      </c>
      <c r="C2" s="7" t="s">
        <v>42</v>
      </c>
      <c r="D2" s="7" t="s">
        <v>43</v>
      </c>
      <c r="E2" s="7"/>
      <c r="F2" s="7"/>
      <c r="G2" s="7"/>
      <c r="H2" s="7" t="s">
        <v>5</v>
      </c>
      <c r="I2" s="7"/>
      <c r="J2" s="7"/>
      <c r="K2" s="7"/>
      <c r="L2" s="7"/>
      <c r="M2" s="7"/>
      <c r="N2" s="13" t="s">
        <v>6</v>
      </c>
      <c r="O2" s="13" t="s">
        <v>7</v>
      </c>
      <c r="P2" s="7" t="s">
        <v>44</v>
      </c>
      <c r="Q2" s="7" t="s">
        <v>45</v>
      </c>
      <c r="R2" s="15" t="s">
        <v>46</v>
      </c>
      <c r="S2" s="16"/>
      <c r="T2" s="7" t="s">
        <v>47</v>
      </c>
    </row>
    <row r="3" s="2" customFormat="1" ht="19.95" customHeight="1" spans="1:20">
      <c r="A3" s="6"/>
      <c r="B3" s="7" t="s">
        <v>3</v>
      </c>
      <c r="C3" s="7"/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 t="s">
        <v>19</v>
      </c>
      <c r="K3" s="7" t="s">
        <v>20</v>
      </c>
      <c r="L3" s="7" t="s">
        <v>21</v>
      </c>
      <c r="M3" s="7" t="s">
        <v>48</v>
      </c>
      <c r="N3" s="14"/>
      <c r="O3" s="14"/>
      <c r="P3" s="7"/>
      <c r="Q3" s="7"/>
      <c r="R3" s="7" t="s">
        <v>41</v>
      </c>
      <c r="S3" s="7" t="s">
        <v>49</v>
      </c>
      <c r="T3" s="7"/>
    </row>
    <row r="4" ht="19.95" customHeight="1" spans="1:22">
      <c r="A4" s="8" t="s">
        <v>50</v>
      </c>
      <c r="B4" s="9">
        <f>工资个税测算表!B17</f>
        <v>0</v>
      </c>
      <c r="C4" s="10"/>
      <c r="D4" s="9">
        <f>工资个税测算表!C17</f>
        <v>0</v>
      </c>
      <c r="E4" s="9">
        <f>工资个税测算表!D17</f>
        <v>0</v>
      </c>
      <c r="F4" s="9">
        <f>工资个税测算表!E17</f>
        <v>0</v>
      </c>
      <c r="G4" s="9">
        <f>工资个税测算表!F17</f>
        <v>0</v>
      </c>
      <c r="H4" s="9">
        <f>工资个税测算表!G17</f>
        <v>0</v>
      </c>
      <c r="I4" s="9">
        <f>工资个税测算表!H17</f>
        <v>0</v>
      </c>
      <c r="J4" s="9">
        <f>工资个税测算表!I17</f>
        <v>0</v>
      </c>
      <c r="K4" s="9">
        <f>工资个税测算表!J17</f>
        <v>0</v>
      </c>
      <c r="L4" s="9">
        <f>工资个税测算表!K17</f>
        <v>0</v>
      </c>
      <c r="M4" s="10"/>
      <c r="N4" s="9">
        <f>工资个税测算表!L17</f>
        <v>0</v>
      </c>
      <c r="O4" s="9">
        <f>工资个税测算表!M17</f>
        <v>60000</v>
      </c>
      <c r="P4" s="9">
        <f>B4+C4-D4-E4-F4-G4-H4-I4-J4-K4-L4-M4-N4-O4</f>
        <v>-60000</v>
      </c>
      <c r="Q4" s="9">
        <f>ROUND(MAX($P4*{0.03,0.1,0.2,0.25,0.3,0.35,0.45}-{0,2520,16920,31920,52920,85920,181920},0),2)</f>
        <v>0</v>
      </c>
      <c r="R4" s="9">
        <f>工资个税测算表!Q17</f>
        <v>0</v>
      </c>
      <c r="S4" s="10"/>
      <c r="T4" s="9">
        <f>Q4-R4-S4</f>
        <v>0</v>
      </c>
      <c r="U4" s="12"/>
      <c r="V4" s="12"/>
    </row>
    <row r="5" spans="2:22"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2:22"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2:22">
      <c r="B7" s="11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2:22">
      <c r="B8" s="11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2:22">
      <c r="B9" s="11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2:22">
      <c r="B10" s="11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2:22"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2:22"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2:22"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2:22"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2:22"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2:22"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2:22"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2:22"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</sheetData>
  <mergeCells count="10">
    <mergeCell ref="D2:G2"/>
    <mergeCell ref="H2:M2"/>
    <mergeCell ref="R2:S2"/>
    <mergeCell ref="A2:A3"/>
    <mergeCell ref="C2:C3"/>
    <mergeCell ref="N2:N3"/>
    <mergeCell ref="O2:O3"/>
    <mergeCell ref="P2:P3"/>
    <mergeCell ref="Q2:Q3"/>
    <mergeCell ref="T2:T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工资个税测算表</vt:lpstr>
      <vt:lpstr>税率表</vt:lpstr>
      <vt:lpstr>使用说明</vt:lpstr>
      <vt:lpstr>汇算清缴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佐账会计</dc:creator>
  <cp:lastModifiedBy>Administrator</cp:lastModifiedBy>
  <dcterms:created xsi:type="dcterms:W3CDTF">2015-06-05T18:17:00Z</dcterms:created>
  <dcterms:modified xsi:type="dcterms:W3CDTF">2021-08-03T08:32:02Z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