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<sst xmlns="http://schemas.openxmlformats.org/spreadsheetml/2006/main" count="66" uniqueCount="42">
  <si>
    <t>员工月度工资计算明细</t>
  </si>
  <si>
    <t>序号</t>
  </si>
  <si>
    <t>部门</t>
  </si>
  <si>
    <t>姓名</t>
  </si>
  <si>
    <t>应发部分</t>
  </si>
  <si>
    <t>应扣部分</t>
  </si>
  <si>
    <t>其他免税</t>
  </si>
  <si>
    <t>实发工资（元）</t>
  </si>
  <si>
    <t>签字</t>
  </si>
  <si>
    <t>基本部分</t>
  </si>
  <si>
    <t>绩效部分</t>
  </si>
  <si>
    <t>出勤栏</t>
  </si>
  <si>
    <t>代缴费用</t>
  </si>
  <si>
    <t>应扣合计</t>
  </si>
  <si>
    <t>基本 工资</t>
  </si>
  <si>
    <t>岗位  工资</t>
  </si>
  <si>
    <t>考核  工资</t>
  </si>
  <si>
    <t>全勤 奖</t>
  </si>
  <si>
    <t>通讯  补贴</t>
  </si>
  <si>
    <t>岗位  补贴</t>
  </si>
  <si>
    <t>加班  工资</t>
  </si>
  <si>
    <t>其他</t>
  </si>
  <si>
    <t>合计</t>
  </si>
  <si>
    <t>绩效标准</t>
  </si>
  <si>
    <t>比例</t>
  </si>
  <si>
    <t>迟到 早退</t>
  </si>
  <si>
    <t>病事  假</t>
  </si>
  <si>
    <t>旷工</t>
  </si>
  <si>
    <t>应发合计</t>
  </si>
  <si>
    <t>社保</t>
  </si>
  <si>
    <t>个税</t>
  </si>
  <si>
    <t>业务量</t>
  </si>
  <si>
    <t>%</t>
  </si>
  <si>
    <t>业务部</t>
  </si>
  <si>
    <t>欧阳</t>
  </si>
  <si>
    <t>诸葛</t>
  </si>
  <si>
    <t>完颜</t>
  </si>
  <si>
    <t>耶律</t>
  </si>
  <si>
    <t>张三</t>
  </si>
  <si>
    <t>XX部</t>
  </si>
  <si>
    <t>XXX</t>
  </si>
  <si>
    <t>分栏合计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</si>
</sst>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0.00_ "/>
    <numFmt numFmtId="177" formatCode="#,##0.00;[Red]#,##0.00"/>
    <numFmt numFmtId="178" formatCode="0.0_ "/>
    <numFmt numFmtId="179" formatCode="0.00_);[Red]\(0.00\)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9"/>
      <color theme="1"/>
      <name val="微软雅黑"/>
      <charset val="134"/>
    </font>
    <font>
      <b/>
      <sz val="18"/>
      <color rgb="FF0070C0"/>
      <name val="微软雅黑"/>
      <charset val="134"/>
    </font>
    <font>
      <b/>
      <sz val="9"/>
      <color theme="0"/>
      <name val="微软雅黑"/>
      <charset val="134"/>
    </font>
    <font>
      <b/>
      <sz val="10"/>
      <color theme="0"/>
      <name val="微软雅黑"/>
      <charset val="134"/>
    </font>
    <font>
      <sz val="9"/>
      <color theme="0"/>
      <name val="微软雅黑"/>
      <charset val="134"/>
    </font>
    <font>
      <b/>
      <sz val="9"/>
      <color theme="1"/>
      <name val="微软雅黑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theme="1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5" borderId="17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7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4" xfId="0" applyNumberFormat="1" applyFont="1" applyFill="1" applyBorder="1" applyAlignment="1">
      <alignment horizontal="center" vertical="center"/>
    </xf>
    <xf numFmtId="177" fontId="5" fillId="2" borderId="4" xfId="0" applyNumberFormat="1" applyFont="1" applyFill="1" applyBorder="1" applyAlignment="1">
      <alignment horizontal="center" vertical="center" wrapText="1"/>
    </xf>
    <xf numFmtId="17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79" fontId="5" fillId="2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9" fontId="1" fillId="0" borderId="4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1"/>
  <sheetViews>
    <sheetView tabSelected="1" zoomScale="85" zoomScaleNormal="85" workbookViewId="0">
      <selection activeCell="A1" sqref="A1:Z1"/>
    </sheetView>
  </sheetViews>
  <sheetFormatPr defaultColWidth="9" defaultRowHeight="13.5"/>
  <cols>
    <col min="1" max="1" width="5" customWidth="1"/>
    <col min="2" max="2" width="6.25" customWidth="1"/>
    <col min="3" max="3" width="5.625" customWidth="1"/>
    <col min="4" max="4" width="5.375" customWidth="1"/>
    <col min="5" max="6" width="5.5" customWidth="1"/>
    <col min="7" max="7" width="5.125" customWidth="1"/>
    <col min="8" max="10" width="5" customWidth="1"/>
    <col min="11" max="11" width="4.5" customWidth="1"/>
    <col min="12" max="12" width="5.625" customWidth="1"/>
    <col min="13" max="13" width="7.5" customWidth="1"/>
    <col min="14" max="14" width="5.125" customWidth="1"/>
    <col min="15" max="15" width="5.375" customWidth="1"/>
    <col min="16" max="18" width="4.5" customWidth="1"/>
    <col min="19" max="19" width="7.375" customWidth="1"/>
    <col min="20" max="20" width="6.5" customWidth="1"/>
    <col min="21" max="21" width="4.75" customWidth="1"/>
    <col min="22" max="22" width="4.625" customWidth="1"/>
    <col min="23" max="23" width="7.25" customWidth="1"/>
    <col min="24" max="24" width="7.5" customWidth="1"/>
    <col min="25" max="25" width="7.375" customWidth="1"/>
    <col min="26" max="26" width="6.625" customWidth="1"/>
  </cols>
  <sheetData>
    <row r="1" ht="42" customHeight="1" spans="1:2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="1" customFormat="1" ht="23" customHeight="1" spans="1:26">
      <c r="A2" s="3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 t="s">
        <v>5</v>
      </c>
      <c r="Q2" s="5"/>
      <c r="R2" s="5"/>
      <c r="S2" s="5"/>
      <c r="T2" s="5"/>
      <c r="U2" s="5"/>
      <c r="V2" s="5"/>
      <c r="W2" s="5"/>
      <c r="X2" s="4" t="s">
        <v>6</v>
      </c>
      <c r="Y2" s="4" t="s">
        <v>7</v>
      </c>
      <c r="Z2" s="24" t="s">
        <v>8</v>
      </c>
    </row>
    <row r="3" s="1" customFormat="1" ht="21" customHeight="1" spans="1:26">
      <c r="A3" s="6"/>
      <c r="B3" s="7"/>
      <c r="C3" s="7"/>
      <c r="D3" s="8" t="s">
        <v>9</v>
      </c>
      <c r="E3" s="8"/>
      <c r="F3" s="8"/>
      <c r="G3" s="8"/>
      <c r="H3" s="8"/>
      <c r="I3" s="8"/>
      <c r="J3" s="8"/>
      <c r="K3" s="8"/>
      <c r="L3" s="8"/>
      <c r="M3" s="8" t="s">
        <v>10</v>
      </c>
      <c r="N3" s="8"/>
      <c r="O3" s="8"/>
      <c r="P3" s="8" t="s">
        <v>11</v>
      </c>
      <c r="Q3" s="8"/>
      <c r="R3" s="8"/>
      <c r="S3" s="8"/>
      <c r="T3" s="8" t="s">
        <v>12</v>
      </c>
      <c r="U3" s="8"/>
      <c r="V3" s="8"/>
      <c r="W3" s="7" t="s">
        <v>13</v>
      </c>
      <c r="X3" s="7"/>
      <c r="Y3" s="7"/>
      <c r="Z3" s="25"/>
    </row>
    <row r="4" s="1" customFormat="1" ht="17" customHeight="1" spans="1:26">
      <c r="A4" s="6"/>
      <c r="B4" s="7"/>
      <c r="C4" s="7"/>
      <c r="D4" s="8" t="s">
        <v>14</v>
      </c>
      <c r="E4" s="8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20</v>
      </c>
      <c r="K4" s="8" t="s">
        <v>21</v>
      </c>
      <c r="L4" s="8" t="s">
        <v>22</v>
      </c>
      <c r="M4" s="14" t="s">
        <v>23</v>
      </c>
      <c r="N4" s="15" t="s">
        <v>24</v>
      </c>
      <c r="O4" s="15" t="s">
        <v>22</v>
      </c>
      <c r="P4" s="8" t="s">
        <v>25</v>
      </c>
      <c r="Q4" s="8" t="s">
        <v>26</v>
      </c>
      <c r="R4" s="17" t="s">
        <v>27</v>
      </c>
      <c r="S4" s="18" t="s">
        <v>28</v>
      </c>
      <c r="T4" s="19" t="s">
        <v>29</v>
      </c>
      <c r="U4" s="17" t="s">
        <v>30</v>
      </c>
      <c r="V4" s="17" t="s">
        <v>21</v>
      </c>
      <c r="W4" s="7"/>
      <c r="X4" s="7"/>
      <c r="Y4" s="7"/>
      <c r="Z4" s="25"/>
    </row>
    <row r="5" s="1" customFormat="1" ht="18" customHeight="1" spans="1:26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14" t="s">
        <v>31</v>
      </c>
      <c r="N5" s="15" t="s">
        <v>32</v>
      </c>
      <c r="O5" s="15"/>
      <c r="P5" s="8"/>
      <c r="Q5" s="8"/>
      <c r="R5" s="17"/>
      <c r="S5" s="18"/>
      <c r="T5" s="19"/>
      <c r="U5" s="17"/>
      <c r="V5" s="17"/>
      <c r="W5" s="7"/>
      <c r="X5" s="7"/>
      <c r="Y5" s="7"/>
      <c r="Z5" s="25"/>
    </row>
    <row r="6" s="1" customFormat="1" ht="21.75" customHeight="1" spans="1:26">
      <c r="A6" s="9">
        <v>1</v>
      </c>
      <c r="B6" s="10" t="s">
        <v>33</v>
      </c>
      <c r="C6" s="10" t="s">
        <v>34</v>
      </c>
      <c r="D6" s="10">
        <v>2000</v>
      </c>
      <c r="E6" s="10">
        <v>1500</v>
      </c>
      <c r="F6" s="10">
        <v>1500</v>
      </c>
      <c r="G6" s="10">
        <v>200</v>
      </c>
      <c r="H6" s="10">
        <v>100</v>
      </c>
      <c r="I6" s="10">
        <v>500</v>
      </c>
      <c r="J6" s="10">
        <v>600</v>
      </c>
      <c r="K6" s="10">
        <v>300</v>
      </c>
      <c r="L6" s="10">
        <f>D6+E6+F6+G6+H6+I6+J6+K6</f>
        <v>6700</v>
      </c>
      <c r="M6" s="10">
        <v>2000</v>
      </c>
      <c r="N6" s="16">
        <v>0.78</v>
      </c>
      <c r="O6" s="10">
        <f>SUM(M6*N6)</f>
        <v>1560</v>
      </c>
      <c r="P6" s="10">
        <v>10</v>
      </c>
      <c r="Q6" s="10">
        <v>50</v>
      </c>
      <c r="R6" s="10">
        <v>100</v>
      </c>
      <c r="S6" s="20">
        <f>SUM(L6+O6-P6-Q6-R6)</f>
        <v>8100</v>
      </c>
      <c r="T6" s="21">
        <v>200</v>
      </c>
      <c r="U6" s="10">
        <f>ROUND(MAX((S6-T6-X6-5000)*{0.03,0.1,0.2,0.25,0.3,0.35,0.45}-{0,105,555,1005,2755,5505,13505},0),2)</f>
        <v>85</v>
      </c>
      <c r="V6" s="10">
        <v>10</v>
      </c>
      <c r="W6" s="22">
        <f>SUM(T6+U6+V6)</f>
        <v>295</v>
      </c>
      <c r="X6" s="22">
        <v>1000</v>
      </c>
      <c r="Y6" s="26">
        <f>S6-W6</f>
        <v>7805</v>
      </c>
      <c r="Z6" s="27"/>
    </row>
    <row r="7" s="1" customFormat="1" ht="21.75" customHeight="1" spans="1:26">
      <c r="A7" s="9">
        <v>2</v>
      </c>
      <c r="B7" s="10" t="s">
        <v>33</v>
      </c>
      <c r="C7" s="10" t="s">
        <v>35</v>
      </c>
      <c r="D7" s="10">
        <v>3000</v>
      </c>
      <c r="E7" s="10">
        <v>1000</v>
      </c>
      <c r="F7" s="10">
        <v>2000</v>
      </c>
      <c r="G7" s="10">
        <v>200</v>
      </c>
      <c r="H7" s="10">
        <v>100</v>
      </c>
      <c r="I7" s="10">
        <v>500</v>
      </c>
      <c r="J7" s="10">
        <v>800</v>
      </c>
      <c r="K7" s="10">
        <v>200</v>
      </c>
      <c r="L7" s="10">
        <f>E7+F7+G7+H7+I7+J7+K7</f>
        <v>4800</v>
      </c>
      <c r="M7" s="10">
        <v>2000</v>
      </c>
      <c r="N7" s="16">
        <v>0.75</v>
      </c>
      <c r="O7" s="10">
        <f>SUM(M7*N7)</f>
        <v>1500</v>
      </c>
      <c r="P7" s="10">
        <v>0</v>
      </c>
      <c r="Q7" s="10">
        <v>0</v>
      </c>
      <c r="R7" s="10">
        <v>0</v>
      </c>
      <c r="S7" s="20">
        <f>SUM(L7+O7-P7-Q7-R7)</f>
        <v>6300</v>
      </c>
      <c r="T7" s="21">
        <v>200</v>
      </c>
      <c r="U7" s="10">
        <f>ROUND(MAX((S7-T7-X7-5000)*{0.03,0.1,0.2,0.25,0.3,0.35,0.45}-{0,105,555,1005,2755,5505,13505},0),2)</f>
        <v>0</v>
      </c>
      <c r="V7" s="10">
        <v>0</v>
      </c>
      <c r="W7" s="22">
        <f>SUM(T7+U7+V7)</f>
        <v>200</v>
      </c>
      <c r="X7" s="22">
        <v>1200</v>
      </c>
      <c r="Y7" s="26">
        <f>S7-W7</f>
        <v>6100</v>
      </c>
      <c r="Z7" s="27"/>
    </row>
    <row r="8" s="1" customFormat="1" ht="21.75" customHeight="1" spans="1:26">
      <c r="A8" s="9">
        <v>3</v>
      </c>
      <c r="B8" s="10" t="s">
        <v>33</v>
      </c>
      <c r="C8" s="10" t="s">
        <v>36</v>
      </c>
      <c r="D8" s="10">
        <v>2000</v>
      </c>
      <c r="E8" s="10">
        <v>1200</v>
      </c>
      <c r="F8" s="10">
        <v>2000</v>
      </c>
      <c r="G8" s="10">
        <v>200</v>
      </c>
      <c r="H8" s="10">
        <v>100</v>
      </c>
      <c r="I8" s="10">
        <v>500</v>
      </c>
      <c r="J8" s="10">
        <v>500</v>
      </c>
      <c r="K8" s="10">
        <v>100</v>
      </c>
      <c r="L8" s="10">
        <f>E8+F8+G8+H8+I8+J8+K8</f>
        <v>4600</v>
      </c>
      <c r="M8" s="10">
        <v>2000</v>
      </c>
      <c r="N8" s="16">
        <v>0.67</v>
      </c>
      <c r="O8" s="10">
        <f>SUM(M8*N8)</f>
        <v>1340</v>
      </c>
      <c r="P8" s="10">
        <v>0</v>
      </c>
      <c r="Q8" s="10">
        <v>0</v>
      </c>
      <c r="R8" s="10">
        <v>0</v>
      </c>
      <c r="S8" s="20">
        <f>SUM(L8+O8-P8-Q8-R8)</f>
        <v>5940</v>
      </c>
      <c r="T8" s="21">
        <v>200</v>
      </c>
      <c r="U8" s="10">
        <f>ROUND(MAX((S8-T8-X8-5000)*{0.03,0.1,0.2,0.25,0.3,0.35,0.45}-{0,105,555,1005,2755,5505,13505},0),2)</f>
        <v>0</v>
      </c>
      <c r="V8" s="10">
        <v>0</v>
      </c>
      <c r="W8" s="22">
        <f>SUM(T8+U8+V8)</f>
        <v>200</v>
      </c>
      <c r="X8" s="22">
        <v>800</v>
      </c>
      <c r="Y8" s="26">
        <f>S8-W8</f>
        <v>5740</v>
      </c>
      <c r="Z8" s="27"/>
    </row>
    <row r="9" s="1" customFormat="1" ht="21.75" customHeight="1" spans="1:26">
      <c r="A9" s="9">
        <v>4</v>
      </c>
      <c r="B9" s="10" t="s">
        <v>33</v>
      </c>
      <c r="C9" s="10" t="s">
        <v>37</v>
      </c>
      <c r="D9" s="10">
        <v>2000</v>
      </c>
      <c r="E9" s="10">
        <v>1800</v>
      </c>
      <c r="F9" s="10">
        <v>2000</v>
      </c>
      <c r="G9" s="10">
        <v>200</v>
      </c>
      <c r="H9" s="10">
        <v>100</v>
      </c>
      <c r="I9" s="10">
        <v>500</v>
      </c>
      <c r="J9" s="10">
        <v>500</v>
      </c>
      <c r="K9" s="10">
        <v>100</v>
      </c>
      <c r="L9" s="10">
        <f>E9+F9+G9+H9+I9+J9+K9</f>
        <v>5200</v>
      </c>
      <c r="M9" s="10">
        <v>2000</v>
      </c>
      <c r="N9" s="16">
        <v>0.8</v>
      </c>
      <c r="O9" s="10">
        <f>SUM(M9*N9)</f>
        <v>1600</v>
      </c>
      <c r="P9" s="10">
        <v>0</v>
      </c>
      <c r="Q9" s="10">
        <v>0</v>
      </c>
      <c r="R9" s="10">
        <v>0</v>
      </c>
      <c r="S9" s="20">
        <f>SUM(L9+O9-P9-Q9-R9)</f>
        <v>6800</v>
      </c>
      <c r="T9" s="21">
        <v>200</v>
      </c>
      <c r="U9" s="10">
        <f>ROUND(MAX((S9-T9-X9-5000)*{0.03,0.1,0.2,0.25,0.3,0.35,0.45}-{0,105,555,1005,2755,5505,13505},0),2)</f>
        <v>3</v>
      </c>
      <c r="V9" s="10">
        <v>0</v>
      </c>
      <c r="W9" s="22">
        <f>SUM(T9+U9+V9)</f>
        <v>203</v>
      </c>
      <c r="X9" s="22">
        <v>1500</v>
      </c>
      <c r="Y9" s="26">
        <f>S9-W9</f>
        <v>6597</v>
      </c>
      <c r="Z9" s="27"/>
    </row>
    <row r="10" s="1" customFormat="1" ht="21.75" customHeight="1" spans="1:26">
      <c r="A10" s="9">
        <v>5</v>
      </c>
      <c r="B10" s="10" t="s">
        <v>33</v>
      </c>
      <c r="C10" s="10" t="s">
        <v>38</v>
      </c>
      <c r="D10" s="10">
        <v>2000</v>
      </c>
      <c r="E10" s="10">
        <v>800</v>
      </c>
      <c r="F10" s="10">
        <v>2000</v>
      </c>
      <c r="G10" s="10">
        <v>200</v>
      </c>
      <c r="H10" s="10">
        <v>100</v>
      </c>
      <c r="I10" s="10">
        <v>500</v>
      </c>
      <c r="J10" s="10">
        <v>500</v>
      </c>
      <c r="K10" s="10">
        <v>100</v>
      </c>
      <c r="L10" s="10">
        <f>E10+F10+G10+H10+I10+J10+K10</f>
        <v>4200</v>
      </c>
      <c r="M10" s="10">
        <v>2000</v>
      </c>
      <c r="N10" s="16">
        <v>0.89</v>
      </c>
      <c r="O10" s="10">
        <f>SUM(M10*N10)</f>
        <v>1780</v>
      </c>
      <c r="P10" s="10">
        <v>0</v>
      </c>
      <c r="Q10" s="10">
        <v>0</v>
      </c>
      <c r="R10" s="10">
        <v>0</v>
      </c>
      <c r="S10" s="20">
        <f>SUM(L10+O10-P10-Q10-R10)</f>
        <v>5980</v>
      </c>
      <c r="T10" s="21">
        <v>200</v>
      </c>
      <c r="U10" s="10">
        <f>ROUND(MAX((S10-T10-X10-5000)*{0.03,0.1,0.2,0.25,0.3,0.35,0.45}-{0,105,555,1005,2755,5505,13505},0),2)</f>
        <v>8.4</v>
      </c>
      <c r="V10" s="10">
        <v>0</v>
      </c>
      <c r="W10" s="22">
        <f>SUM(T10+U10+V10)</f>
        <v>208.4</v>
      </c>
      <c r="X10" s="22">
        <v>500</v>
      </c>
      <c r="Y10" s="26">
        <f>S10-W10</f>
        <v>5771.6</v>
      </c>
      <c r="Z10" s="27"/>
    </row>
    <row r="11" s="1" customFormat="1" ht="21.75" customHeight="1" spans="1:26">
      <c r="A11" s="9">
        <v>6</v>
      </c>
      <c r="B11" s="10" t="s">
        <v>39</v>
      </c>
      <c r="C11" s="10" t="s">
        <v>40</v>
      </c>
      <c r="D11" s="10">
        <v>3000</v>
      </c>
      <c r="E11" s="10">
        <v>1800</v>
      </c>
      <c r="F11" s="10">
        <v>2000</v>
      </c>
      <c r="G11" s="10">
        <v>200</v>
      </c>
      <c r="H11" s="10">
        <v>100</v>
      </c>
      <c r="I11" s="10">
        <v>500</v>
      </c>
      <c r="J11" s="10">
        <v>500</v>
      </c>
      <c r="K11" s="10">
        <v>100</v>
      </c>
      <c r="L11" s="10">
        <f t="shared" ref="L11:L20" si="0">E11+F11+G11+H11+I11+J11+K11</f>
        <v>5200</v>
      </c>
      <c r="M11" s="10">
        <v>2000</v>
      </c>
      <c r="N11" s="16">
        <v>0.89</v>
      </c>
      <c r="O11" s="10">
        <f t="shared" ref="O11:O20" si="1">SUM(M11*N11)</f>
        <v>1780</v>
      </c>
      <c r="P11" s="10">
        <v>0</v>
      </c>
      <c r="Q11" s="10">
        <v>0</v>
      </c>
      <c r="R11" s="10">
        <v>0</v>
      </c>
      <c r="S11" s="20">
        <f t="shared" ref="S11:S20" si="2">SUM(L11+O11-P11-Q11-R11)</f>
        <v>6980</v>
      </c>
      <c r="T11" s="21">
        <v>200</v>
      </c>
      <c r="U11" s="10">
        <f>ROUND(MAX((S11-T11-X11-5000)*{0.03,0.1,0.2,0.25,0.3,0.35,0.45}-{0,105,555,1005,2755,5505,13505},0),2)</f>
        <v>38.4</v>
      </c>
      <c r="V11" s="10">
        <v>0</v>
      </c>
      <c r="W11" s="22">
        <f t="shared" ref="W11:W20" si="3">SUM(T11+U11+V11)</f>
        <v>238.4</v>
      </c>
      <c r="X11" s="22">
        <v>500</v>
      </c>
      <c r="Y11" s="26">
        <f t="shared" ref="Y11:Y20" si="4">S11-W11</f>
        <v>6741.6</v>
      </c>
      <c r="Z11" s="27"/>
    </row>
    <row r="12" s="1" customFormat="1" ht="21.75" customHeight="1" spans="1:26">
      <c r="A12" s="9">
        <v>7</v>
      </c>
      <c r="B12" s="10" t="s">
        <v>39</v>
      </c>
      <c r="C12" s="10" t="s">
        <v>40</v>
      </c>
      <c r="D12" s="10">
        <v>2000</v>
      </c>
      <c r="E12" s="10">
        <v>1200</v>
      </c>
      <c r="F12" s="10">
        <v>2000</v>
      </c>
      <c r="G12" s="10">
        <v>200</v>
      </c>
      <c r="H12" s="10">
        <v>100</v>
      </c>
      <c r="I12" s="10">
        <v>500</v>
      </c>
      <c r="J12" s="10">
        <v>500</v>
      </c>
      <c r="K12" s="10">
        <v>100</v>
      </c>
      <c r="L12" s="10">
        <f t="shared" si="0"/>
        <v>4600</v>
      </c>
      <c r="M12" s="10">
        <v>2000</v>
      </c>
      <c r="N12" s="16">
        <v>0.89</v>
      </c>
      <c r="O12" s="10">
        <f t="shared" si="1"/>
        <v>1780</v>
      </c>
      <c r="P12" s="10">
        <v>0</v>
      </c>
      <c r="Q12" s="10">
        <v>0</v>
      </c>
      <c r="R12" s="10">
        <v>0</v>
      </c>
      <c r="S12" s="20">
        <f t="shared" si="2"/>
        <v>6380</v>
      </c>
      <c r="T12" s="21">
        <v>200</v>
      </c>
      <c r="U12" s="10">
        <f>ROUND(MAX((S12-T12-X12-5000)*{0.03,0.1,0.2,0.25,0.3,0.35,0.45}-{0,105,555,1005,2755,5505,13505},0),2)</f>
        <v>20.4</v>
      </c>
      <c r="V12" s="10">
        <v>0</v>
      </c>
      <c r="W12" s="22">
        <f t="shared" si="3"/>
        <v>220.4</v>
      </c>
      <c r="X12" s="22">
        <v>500</v>
      </c>
      <c r="Y12" s="26">
        <f t="shared" si="4"/>
        <v>6159.6</v>
      </c>
      <c r="Z12" s="27"/>
    </row>
    <row r="13" s="1" customFormat="1" ht="21.75" customHeight="1" spans="1:26">
      <c r="A13" s="9">
        <v>8</v>
      </c>
      <c r="B13" s="10" t="s">
        <v>39</v>
      </c>
      <c r="C13" s="10" t="s">
        <v>40</v>
      </c>
      <c r="D13" s="10">
        <v>3000</v>
      </c>
      <c r="E13" s="10">
        <v>1200</v>
      </c>
      <c r="F13" s="10">
        <v>2000</v>
      </c>
      <c r="G13" s="10">
        <v>200</v>
      </c>
      <c r="H13" s="10">
        <v>100</v>
      </c>
      <c r="I13" s="10">
        <v>500</v>
      </c>
      <c r="J13" s="10">
        <v>500</v>
      </c>
      <c r="K13" s="10">
        <v>100</v>
      </c>
      <c r="L13" s="10">
        <f t="shared" si="0"/>
        <v>4600</v>
      </c>
      <c r="M13" s="10">
        <v>2000</v>
      </c>
      <c r="N13" s="16">
        <v>0.89</v>
      </c>
      <c r="O13" s="10">
        <f t="shared" si="1"/>
        <v>1780</v>
      </c>
      <c r="P13" s="10">
        <v>0</v>
      </c>
      <c r="Q13" s="10">
        <v>0</v>
      </c>
      <c r="R13" s="10">
        <v>0</v>
      </c>
      <c r="S13" s="20">
        <f t="shared" si="2"/>
        <v>6380</v>
      </c>
      <c r="T13" s="21">
        <v>200</v>
      </c>
      <c r="U13" s="10">
        <f>ROUND(MAX((S13-T13-X13-5000)*{0.03,0.1,0.2,0.25,0.3,0.35,0.45}-{0,105,555,1005,2755,5505,13505},0),2)</f>
        <v>20.4</v>
      </c>
      <c r="V13" s="10">
        <v>0</v>
      </c>
      <c r="W13" s="22">
        <f t="shared" si="3"/>
        <v>220.4</v>
      </c>
      <c r="X13" s="22">
        <v>500</v>
      </c>
      <c r="Y13" s="26">
        <f t="shared" si="4"/>
        <v>6159.6</v>
      </c>
      <c r="Z13" s="27"/>
    </row>
    <row r="14" s="1" customFormat="1" ht="21.75" customHeight="1" spans="1:26">
      <c r="A14" s="9">
        <v>9</v>
      </c>
      <c r="B14" s="10" t="s">
        <v>39</v>
      </c>
      <c r="C14" s="10" t="s">
        <v>40</v>
      </c>
      <c r="D14" s="10">
        <v>3000</v>
      </c>
      <c r="E14" s="10">
        <v>800</v>
      </c>
      <c r="F14" s="10">
        <v>2000</v>
      </c>
      <c r="G14" s="10">
        <v>200</v>
      </c>
      <c r="H14" s="10">
        <v>100</v>
      </c>
      <c r="I14" s="10">
        <v>500</v>
      </c>
      <c r="J14" s="10">
        <v>500</v>
      </c>
      <c r="K14" s="10">
        <v>100</v>
      </c>
      <c r="L14" s="10">
        <f t="shared" si="0"/>
        <v>4200</v>
      </c>
      <c r="M14" s="10">
        <v>2000</v>
      </c>
      <c r="N14" s="16">
        <v>0.67</v>
      </c>
      <c r="O14" s="10">
        <f t="shared" si="1"/>
        <v>1340</v>
      </c>
      <c r="P14" s="10">
        <v>0</v>
      </c>
      <c r="Q14" s="10">
        <v>0</v>
      </c>
      <c r="R14" s="10">
        <v>0</v>
      </c>
      <c r="S14" s="20">
        <f t="shared" si="2"/>
        <v>5540</v>
      </c>
      <c r="T14" s="21">
        <v>200</v>
      </c>
      <c r="U14" s="10">
        <f>ROUND(MAX((S14-T14-X14-5000)*{0.03,0.1,0.2,0.25,0.3,0.35,0.45}-{0,105,555,1005,2755,5505,13505},0),2)</f>
        <v>0</v>
      </c>
      <c r="V14" s="10">
        <v>0</v>
      </c>
      <c r="W14" s="22">
        <f t="shared" si="3"/>
        <v>200</v>
      </c>
      <c r="X14" s="22">
        <v>500</v>
      </c>
      <c r="Y14" s="26">
        <f t="shared" si="4"/>
        <v>5340</v>
      </c>
      <c r="Z14" s="27"/>
    </row>
    <row r="15" s="1" customFormat="1" ht="21.75" customHeight="1" spans="1:26">
      <c r="A15" s="9">
        <v>10</v>
      </c>
      <c r="B15" s="10" t="s">
        <v>39</v>
      </c>
      <c r="C15" s="10" t="s">
        <v>40</v>
      </c>
      <c r="D15" s="10">
        <v>3000</v>
      </c>
      <c r="E15" s="10">
        <v>1200</v>
      </c>
      <c r="F15" s="10">
        <v>2000</v>
      </c>
      <c r="G15" s="10">
        <v>200</v>
      </c>
      <c r="H15" s="10">
        <v>100</v>
      </c>
      <c r="I15" s="10">
        <v>500</v>
      </c>
      <c r="J15" s="10">
        <v>500</v>
      </c>
      <c r="K15" s="10">
        <v>200</v>
      </c>
      <c r="L15" s="10">
        <f t="shared" si="0"/>
        <v>4700</v>
      </c>
      <c r="M15" s="10">
        <v>2000</v>
      </c>
      <c r="N15" s="16">
        <v>0.67</v>
      </c>
      <c r="O15" s="10">
        <f t="shared" si="1"/>
        <v>1340</v>
      </c>
      <c r="P15" s="10">
        <v>0</v>
      </c>
      <c r="Q15" s="10">
        <v>0</v>
      </c>
      <c r="R15" s="10">
        <v>0</v>
      </c>
      <c r="S15" s="20">
        <f t="shared" si="2"/>
        <v>6040</v>
      </c>
      <c r="T15" s="21">
        <v>200</v>
      </c>
      <c r="U15" s="10">
        <f>ROUND(MAX((S15-T15-X15-5000)*{0.03,0.1,0.2,0.25,0.3,0.35,0.45}-{0,105,555,1005,2755,5505,13505},0),2)</f>
        <v>0</v>
      </c>
      <c r="V15" s="10">
        <v>0</v>
      </c>
      <c r="W15" s="22">
        <f t="shared" si="3"/>
        <v>200</v>
      </c>
      <c r="X15" s="22">
        <v>1500</v>
      </c>
      <c r="Y15" s="26">
        <f t="shared" si="4"/>
        <v>5840</v>
      </c>
      <c r="Z15" s="27"/>
    </row>
    <row r="16" s="1" customFormat="1" ht="21.75" customHeight="1" spans="1:26">
      <c r="A16" s="9">
        <v>11</v>
      </c>
      <c r="B16" s="10" t="s">
        <v>39</v>
      </c>
      <c r="C16" s="10" t="s">
        <v>40</v>
      </c>
      <c r="D16" s="10">
        <v>2000</v>
      </c>
      <c r="E16" s="10">
        <v>1500</v>
      </c>
      <c r="F16" s="10">
        <v>2000</v>
      </c>
      <c r="G16" s="10">
        <v>200</v>
      </c>
      <c r="H16" s="10">
        <v>100</v>
      </c>
      <c r="I16" s="10">
        <v>500</v>
      </c>
      <c r="J16" s="10">
        <v>800</v>
      </c>
      <c r="K16" s="10">
        <v>200</v>
      </c>
      <c r="L16" s="10">
        <f t="shared" si="0"/>
        <v>5300</v>
      </c>
      <c r="M16" s="10">
        <v>2000</v>
      </c>
      <c r="N16" s="16">
        <v>0.67</v>
      </c>
      <c r="O16" s="10">
        <f t="shared" si="1"/>
        <v>1340</v>
      </c>
      <c r="P16" s="10">
        <v>0</v>
      </c>
      <c r="Q16" s="10">
        <v>0</v>
      </c>
      <c r="R16" s="10">
        <v>0</v>
      </c>
      <c r="S16" s="20">
        <f t="shared" si="2"/>
        <v>6640</v>
      </c>
      <c r="T16" s="21">
        <v>200</v>
      </c>
      <c r="U16" s="10">
        <f>ROUND(MAX((S16-T16-X16-5000)*{0.03,0.1,0.2,0.25,0.3,0.35,0.45}-{0,105,555,1005,2755,5505,13505},0),2)</f>
        <v>0</v>
      </c>
      <c r="V16" s="10">
        <v>0</v>
      </c>
      <c r="W16" s="22">
        <f t="shared" si="3"/>
        <v>200</v>
      </c>
      <c r="X16" s="22">
        <v>1500</v>
      </c>
      <c r="Y16" s="26">
        <f t="shared" si="4"/>
        <v>6440</v>
      </c>
      <c r="Z16" s="27"/>
    </row>
    <row r="17" s="1" customFormat="1" ht="21.75" customHeight="1" spans="1:26">
      <c r="A17" s="9">
        <v>12</v>
      </c>
      <c r="B17" s="10" t="s">
        <v>39</v>
      </c>
      <c r="C17" s="10" t="s">
        <v>40</v>
      </c>
      <c r="D17" s="10">
        <v>3000</v>
      </c>
      <c r="E17" s="10">
        <v>1200</v>
      </c>
      <c r="F17" s="10">
        <v>2000</v>
      </c>
      <c r="G17" s="10">
        <v>200</v>
      </c>
      <c r="H17" s="10">
        <v>100</v>
      </c>
      <c r="I17" s="10">
        <v>500</v>
      </c>
      <c r="J17" s="10">
        <v>800</v>
      </c>
      <c r="K17" s="10">
        <v>200</v>
      </c>
      <c r="L17" s="10">
        <f t="shared" si="0"/>
        <v>5000</v>
      </c>
      <c r="M17" s="10">
        <v>1000</v>
      </c>
      <c r="N17" s="16">
        <v>0.75</v>
      </c>
      <c r="O17" s="10">
        <f t="shared" si="1"/>
        <v>750</v>
      </c>
      <c r="P17" s="10">
        <v>0</v>
      </c>
      <c r="Q17" s="10">
        <v>0</v>
      </c>
      <c r="R17" s="10">
        <v>0</v>
      </c>
      <c r="S17" s="20">
        <f t="shared" si="2"/>
        <v>5750</v>
      </c>
      <c r="T17" s="21">
        <v>200</v>
      </c>
      <c r="U17" s="10">
        <f>ROUND(MAX((S17-T17-X17-5000)*{0.03,0.1,0.2,0.25,0.3,0.35,0.45}-{0,105,555,1005,2755,5505,13505},0),2)</f>
        <v>0</v>
      </c>
      <c r="V17" s="10">
        <v>0</v>
      </c>
      <c r="W17" s="22">
        <f t="shared" si="3"/>
        <v>200</v>
      </c>
      <c r="X17" s="22">
        <v>1500</v>
      </c>
      <c r="Y17" s="26">
        <f t="shared" si="4"/>
        <v>5550</v>
      </c>
      <c r="Z17" s="27"/>
    </row>
    <row r="18" s="1" customFormat="1" ht="21.75" customHeight="1" spans="1:26">
      <c r="A18" s="9">
        <v>13</v>
      </c>
      <c r="B18" s="10" t="s">
        <v>39</v>
      </c>
      <c r="C18" s="10" t="s">
        <v>40</v>
      </c>
      <c r="D18" s="10">
        <v>2000</v>
      </c>
      <c r="E18" s="10">
        <v>800</v>
      </c>
      <c r="F18" s="10">
        <v>1500</v>
      </c>
      <c r="G18" s="10">
        <v>200</v>
      </c>
      <c r="H18" s="10">
        <v>100</v>
      </c>
      <c r="I18" s="10">
        <v>500</v>
      </c>
      <c r="J18" s="10">
        <v>800</v>
      </c>
      <c r="K18" s="10">
        <v>200</v>
      </c>
      <c r="L18" s="10">
        <f t="shared" si="0"/>
        <v>4100</v>
      </c>
      <c r="M18" s="10">
        <v>1000</v>
      </c>
      <c r="N18" s="16">
        <v>0.75</v>
      </c>
      <c r="O18" s="10">
        <f t="shared" si="1"/>
        <v>750</v>
      </c>
      <c r="P18" s="10">
        <v>0</v>
      </c>
      <c r="Q18" s="10">
        <v>0</v>
      </c>
      <c r="R18" s="10">
        <v>0</v>
      </c>
      <c r="S18" s="20">
        <f t="shared" si="2"/>
        <v>4850</v>
      </c>
      <c r="T18" s="21">
        <v>200</v>
      </c>
      <c r="U18" s="10">
        <f>ROUND(MAX((S18-T18-X18-5000)*{0.03,0.1,0.2,0.25,0.3,0.35,0.45}-{0,105,555,1005,2755,5505,13505},0),2)</f>
        <v>0</v>
      </c>
      <c r="V18" s="10">
        <v>0</v>
      </c>
      <c r="W18" s="22">
        <f t="shared" si="3"/>
        <v>200</v>
      </c>
      <c r="X18" s="22">
        <v>800</v>
      </c>
      <c r="Y18" s="26">
        <f t="shared" si="4"/>
        <v>4650</v>
      </c>
      <c r="Z18" s="27"/>
    </row>
    <row r="19" s="1" customFormat="1" ht="21.75" customHeight="1" spans="1:26">
      <c r="A19" s="9">
        <v>14</v>
      </c>
      <c r="B19" s="10" t="s">
        <v>39</v>
      </c>
      <c r="C19" s="10" t="s">
        <v>40</v>
      </c>
      <c r="D19" s="10">
        <v>3000</v>
      </c>
      <c r="E19" s="10">
        <v>1800</v>
      </c>
      <c r="F19" s="10">
        <v>1500</v>
      </c>
      <c r="G19" s="10">
        <v>200</v>
      </c>
      <c r="H19" s="10">
        <v>100</v>
      </c>
      <c r="I19" s="10">
        <v>500</v>
      </c>
      <c r="J19" s="10">
        <v>800</v>
      </c>
      <c r="K19" s="10">
        <v>200</v>
      </c>
      <c r="L19" s="10">
        <f t="shared" si="0"/>
        <v>5100</v>
      </c>
      <c r="M19" s="10">
        <v>1000</v>
      </c>
      <c r="N19" s="16">
        <v>0.75</v>
      </c>
      <c r="O19" s="10">
        <f t="shared" si="1"/>
        <v>750</v>
      </c>
      <c r="P19" s="10">
        <v>0</v>
      </c>
      <c r="Q19" s="10">
        <v>0</v>
      </c>
      <c r="R19" s="10">
        <v>0</v>
      </c>
      <c r="S19" s="20">
        <f t="shared" si="2"/>
        <v>5850</v>
      </c>
      <c r="T19" s="21">
        <v>200</v>
      </c>
      <c r="U19" s="10">
        <f>ROUND(MAX((S19-T19-X19-5000)*{0.03,0.1,0.2,0.25,0.3,0.35,0.45}-{0,105,555,1005,2755,5505,13505},0),2)</f>
        <v>0</v>
      </c>
      <c r="V19" s="10">
        <v>0</v>
      </c>
      <c r="W19" s="22">
        <f t="shared" si="3"/>
        <v>200</v>
      </c>
      <c r="X19" s="22">
        <v>800</v>
      </c>
      <c r="Y19" s="26">
        <f t="shared" si="4"/>
        <v>5650</v>
      </c>
      <c r="Z19" s="27"/>
    </row>
    <row r="20" s="1" customFormat="1" ht="21.75" customHeight="1" spans="1:26">
      <c r="A20" s="9">
        <v>15</v>
      </c>
      <c r="B20" s="10" t="s">
        <v>39</v>
      </c>
      <c r="C20" s="10" t="s">
        <v>40</v>
      </c>
      <c r="D20" s="10">
        <v>3000</v>
      </c>
      <c r="E20" s="10">
        <v>1800</v>
      </c>
      <c r="F20" s="10">
        <v>1500</v>
      </c>
      <c r="G20" s="10">
        <v>200</v>
      </c>
      <c r="H20" s="10">
        <v>100</v>
      </c>
      <c r="I20" s="10">
        <v>500</v>
      </c>
      <c r="J20" s="10">
        <v>800</v>
      </c>
      <c r="K20" s="10">
        <v>100</v>
      </c>
      <c r="L20" s="10">
        <f t="shared" si="0"/>
        <v>5000</v>
      </c>
      <c r="M20" s="10">
        <v>1000</v>
      </c>
      <c r="N20" s="16">
        <v>0.75</v>
      </c>
      <c r="O20" s="10">
        <f t="shared" si="1"/>
        <v>750</v>
      </c>
      <c r="P20" s="10">
        <v>0</v>
      </c>
      <c r="Q20" s="10">
        <v>0</v>
      </c>
      <c r="R20" s="10">
        <v>0</v>
      </c>
      <c r="S20" s="20">
        <f t="shared" si="2"/>
        <v>5750</v>
      </c>
      <c r="T20" s="21">
        <v>200</v>
      </c>
      <c r="U20" s="10">
        <f>ROUND(MAX((S20-T20-X20-5000)*{0.03,0.1,0.2,0.25,0.3,0.35,0.45}-{0,105,555,1005,2755,5505,13505},0),2)</f>
        <v>0</v>
      </c>
      <c r="V20" s="10">
        <v>0</v>
      </c>
      <c r="W20" s="22">
        <f t="shared" si="3"/>
        <v>200</v>
      </c>
      <c r="X20" s="22">
        <v>800</v>
      </c>
      <c r="Y20" s="26">
        <f t="shared" si="4"/>
        <v>5550</v>
      </c>
      <c r="Z20" s="27"/>
    </row>
    <row r="21" s="1" customFormat="1" ht="27.75" customHeight="1" spans="1:26">
      <c r="A21" s="11" t="s">
        <v>41</v>
      </c>
      <c r="B21" s="12"/>
      <c r="C21" s="12"/>
      <c r="D21" s="13">
        <f t="shared" ref="D21:M21" si="5">SUM(D6:D20)</f>
        <v>38000</v>
      </c>
      <c r="E21" s="13">
        <f t="shared" si="5"/>
        <v>19600</v>
      </c>
      <c r="F21" s="13">
        <f t="shared" si="5"/>
        <v>28000</v>
      </c>
      <c r="G21" s="13">
        <f t="shared" si="5"/>
        <v>3000</v>
      </c>
      <c r="H21" s="13">
        <f t="shared" si="5"/>
        <v>1500</v>
      </c>
      <c r="I21" s="13">
        <f t="shared" si="5"/>
        <v>7500</v>
      </c>
      <c r="J21" s="13">
        <f t="shared" si="5"/>
        <v>9400</v>
      </c>
      <c r="K21" s="13">
        <f t="shared" si="5"/>
        <v>2300</v>
      </c>
      <c r="L21" s="13">
        <f t="shared" si="5"/>
        <v>73300</v>
      </c>
      <c r="M21" s="13">
        <f t="shared" si="5"/>
        <v>26000</v>
      </c>
      <c r="N21" s="13"/>
      <c r="O21" s="13">
        <f>SUM(O6:O19)</f>
        <v>19390</v>
      </c>
      <c r="P21" s="13">
        <f t="shared" ref="P21:X21" si="6">SUM(P6:P20)</f>
        <v>10</v>
      </c>
      <c r="Q21" s="13">
        <f t="shared" si="6"/>
        <v>50</v>
      </c>
      <c r="R21" s="13">
        <f t="shared" si="6"/>
        <v>100</v>
      </c>
      <c r="S21" s="13">
        <f t="shared" si="6"/>
        <v>93280</v>
      </c>
      <c r="T21" s="23">
        <f t="shared" si="6"/>
        <v>3000</v>
      </c>
      <c r="U21" s="13">
        <f t="shared" si="6"/>
        <v>175.6</v>
      </c>
      <c r="V21" s="13">
        <f t="shared" si="6"/>
        <v>10</v>
      </c>
      <c r="W21" s="13">
        <f t="shared" si="6"/>
        <v>3185.6</v>
      </c>
      <c r="X21" s="13">
        <f t="shared" si="6"/>
        <v>13900</v>
      </c>
      <c r="Y21" s="13">
        <f>SUM(Y6:Y19)</f>
        <v>84544.4</v>
      </c>
      <c r="Z21" s="28"/>
    </row>
  </sheetData>
  <mergeCells count="32">
    <mergeCell ref="A1:Z1"/>
    <mergeCell ref="D2:O2"/>
    <mergeCell ref="P2:W2"/>
    <mergeCell ref="D3:L3"/>
    <mergeCell ref="M3:O3"/>
    <mergeCell ref="P3:R3"/>
    <mergeCell ref="T3:V3"/>
    <mergeCell ref="A21:C21"/>
    <mergeCell ref="A2:A5"/>
    <mergeCell ref="B2:B5"/>
    <mergeCell ref="C2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  <mergeCell ref="P4:P5"/>
    <mergeCell ref="Q4:Q5"/>
    <mergeCell ref="R4:R5"/>
    <mergeCell ref="S4:S5"/>
    <mergeCell ref="T4:T5"/>
    <mergeCell ref="U4:U5"/>
    <mergeCell ref="V4:V5"/>
    <mergeCell ref="W3:W5"/>
    <mergeCell ref="X2:X5"/>
    <mergeCell ref="Y2:Y5"/>
    <mergeCell ref="Z2:Z5"/>
  </mergeCells>
  <pageMargins left="0.275" right="0.0784722222222222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2019-09-11T08:30:00Z</dcterms:created>
  <dcterms:modified xsi:type="dcterms:W3CDTF">2021-08-10T09:57:21Z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