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员工信息表" sheetId="1" r:id="rId1"/>
    <sheet name="每月入职离职人数" sheetId="2" r:id="rId2"/>
  </sheets>
  <calcPr calcId="144525"/>
</workbook>
</file>

<file path=xl/sharedStrings.xml><?xml version="1.0" encoding="utf-8"?>
<sst xmlns="http://schemas.openxmlformats.org/spreadsheetml/2006/main" count="125" uniqueCount="51">
  <si>
    <t>员工信息表</t>
  </si>
  <si>
    <t>公司名称：</t>
  </si>
  <si>
    <t>XXXXXXXXXXXXXXX公司</t>
  </si>
  <si>
    <t>年初人数：</t>
  </si>
  <si>
    <t>当前人数：</t>
  </si>
  <si>
    <t>本年离职数：</t>
  </si>
  <si>
    <t>本年入职数：</t>
  </si>
  <si>
    <t>员工姓名</t>
  </si>
  <si>
    <t>所属部门</t>
  </si>
  <si>
    <t>年龄</t>
  </si>
  <si>
    <t>性别</t>
  </si>
  <si>
    <t>学历</t>
  </si>
  <si>
    <t>入职日期</t>
  </si>
  <si>
    <t>离职日期</t>
  </si>
  <si>
    <t>人数</t>
  </si>
  <si>
    <t>张三</t>
  </si>
  <si>
    <t>销售部</t>
  </si>
  <si>
    <t>男</t>
  </si>
  <si>
    <t>大专</t>
  </si>
  <si>
    <t>人事部</t>
  </si>
  <si>
    <t>本科</t>
  </si>
  <si>
    <t>财务部</t>
  </si>
  <si>
    <t>女</t>
  </si>
  <si>
    <t>研究生</t>
  </si>
  <si>
    <t>技术部</t>
  </si>
  <si>
    <t>工程部</t>
  </si>
  <si>
    <t>运营部</t>
  </si>
  <si>
    <t>产品部</t>
  </si>
  <si>
    <t>高中</t>
  </si>
  <si>
    <t>25岁以下</t>
  </si>
  <si>
    <t>25-35岁</t>
  </si>
  <si>
    <t>35-45岁</t>
  </si>
  <si>
    <t>45-55岁</t>
  </si>
  <si>
    <t>55岁以上</t>
  </si>
  <si>
    <t>本年入职离职人数</t>
  </si>
  <si>
    <t>月份</t>
  </si>
  <si>
    <t>入职人数</t>
  </si>
  <si>
    <t>离职人数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</si>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</sst>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Microsoft YaHei UI"/>
      <charset val="134"/>
    </font>
    <font>
      <b/>
      <sz val="18"/>
      <color theme="1" tint="0.15"/>
      <name val="Microsoft YaHei UI"/>
      <charset val="134"/>
    </font>
    <font>
      <b/>
      <sz val="18"/>
      <color theme="1"/>
      <name val="Microsoft YaHei UI"/>
      <charset val="134"/>
    </font>
    <font>
      <b/>
      <sz val="12"/>
      <color theme="0"/>
      <name val="Microsoft YaHei UI"/>
      <charset val="134"/>
    </font>
    <font>
      <b/>
      <sz val="18"/>
      <color theme="0"/>
      <name val="Microsoft YaHei UI"/>
      <charset val="134"/>
    </font>
    <font>
      <sz val="11"/>
      <color theme="1" tint="0.35"/>
      <name val="Microsoft YaHei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gradientFill>
        <stop position="0">
          <color rgb="FFF7F7F9"/>
        </stop>
        <stop position="1">
          <color theme="0" tint="-0.15"/>
        </stop>
      </gradient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0EEE8"/>
      <color rgb="00FFF1E6"/>
      <color rgb="00C2DDD1"/>
      <color rgb="00CCE3D9"/>
      <color rgb="00A8CFBD"/>
      <color rgb="006AAC8F"/>
      <color rgb="008BBFA9"/>
      <color rgb="00FD5C0C"/>
      <color rgb="001552D1"/>
      <color rgb="00FEBC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员工信息表!$M$6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chemeClr val="accent1">
                  <a:alpha val="10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icrosoft YaHei UI" panose="020B0503020204020204" charset="-122"/>
                    <a:ea typeface="Microsoft YaHei UI" panose="020B0503020204020204" charset="-122"/>
                    <a:cs typeface="Microsoft YaHei UI" panose="020B0503020204020204" charset="-122"/>
                    <a:sym typeface="Microsoft YaHei UI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员工信息表!$L$7:$L$13</c:f>
              <c:strCache>
                <c:ptCount val="7"/>
                <c:pt idx="0">
                  <c:v>销售部</c:v>
                </c:pt>
                <c:pt idx="1">
                  <c:v>人事部</c:v>
                </c:pt>
                <c:pt idx="2">
                  <c:v>财务部</c:v>
                </c:pt>
                <c:pt idx="3">
                  <c:v>技术部</c:v>
                </c:pt>
                <c:pt idx="4">
                  <c:v>工程部</c:v>
                </c:pt>
                <c:pt idx="5">
                  <c:v>运营部</c:v>
                </c:pt>
                <c:pt idx="6">
                  <c:v>产品部</c:v>
                </c:pt>
              </c:strCache>
            </c:strRef>
          </c:cat>
          <c:val>
            <c:numRef>
              <c:f>员工信息表!$M$7:$M$13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3"/>
        <c:overlap val="0"/>
        <c:axId val="693848886"/>
        <c:axId val="551039165"/>
      </c:barChart>
      <c:catAx>
        <c:axId val="69384888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  <c:crossAx val="551039165"/>
        <c:crosses val="autoZero"/>
        <c:auto val="1"/>
        <c:lblAlgn val="ctr"/>
        <c:lblOffset val="100"/>
        <c:noMultiLvlLbl val="0"/>
      </c:catAx>
      <c:valAx>
        <c:axId val="55103916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  <c:crossAx val="69384888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Microsoft YaHei UI" panose="020B0503020204020204" charset="-122"/>
          <a:ea typeface="Microsoft YaHei UI" panose="020B0503020204020204" charset="-122"/>
          <a:cs typeface="Microsoft YaHei UI" panose="020B0503020204020204" charset="-122"/>
          <a:sym typeface="Microsoft YaHei UI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员工信息表!$M$15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rgbClr val="8BBFA9"/>
            </a:solidFill>
          </c:spPr>
          <c:explosion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YaHei UI" panose="020B0503020204020204" charset="-122"/>
                    <a:ea typeface="Microsoft YaHei UI" panose="020B0503020204020204" charset="-122"/>
                    <a:cs typeface="Microsoft YaHei UI" panose="020B0503020204020204" charset="-122"/>
                    <a:sym typeface="Microsoft YaHei UI" panose="020B0503020204020204" charset="-12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员工信息表!$L$16:$L$19</c:f>
              <c:strCache>
                <c:ptCount val="4"/>
                <c:pt idx="0">
                  <c:v>高中</c:v>
                </c:pt>
                <c:pt idx="1">
                  <c:v>大专</c:v>
                </c:pt>
                <c:pt idx="2">
                  <c:v>本科</c:v>
                </c:pt>
                <c:pt idx="3">
                  <c:v>研究生</c:v>
                </c:pt>
              </c:strCache>
            </c:strRef>
          </c:cat>
          <c:val>
            <c:numRef>
              <c:f>员工信息表!$M$16:$M$19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charset="-122"/>
              <a:ea typeface="Microsoft YaHei UI" panose="020B0503020204020204" charset="-122"/>
              <a:cs typeface="Microsoft YaHei UI" panose="020B0503020204020204" charset="-122"/>
              <a:sym typeface="Microsoft YaHei UI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Microsoft YaHei UI" panose="020B0503020204020204" charset="-122"/>
          <a:ea typeface="Microsoft YaHei UI" panose="020B0503020204020204" charset="-122"/>
          <a:cs typeface="Microsoft YaHei UI" panose="020B0503020204020204" charset="-122"/>
          <a:sym typeface="Microsoft YaHei UI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6602612220387"/>
          <c:y val="0.0937240090099438"/>
          <c:w val="0.900075063804234"/>
          <c:h val="0.8321251430751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员工信息表!$M$21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YaHei UI" panose="020B0503020204020204" charset="-122"/>
                    <a:ea typeface="Microsoft YaHei UI" panose="020B0503020204020204" charset="-122"/>
                    <a:cs typeface="Microsoft YaHei UI" panose="020B0503020204020204" charset="-122"/>
                    <a:sym typeface="Microsoft YaHei UI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员工信息表!$L$22:$L$23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员工信息表!$M$22:$M$23</c:f>
              <c:numCache>
                <c:formatCode>General</c:formatCod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8"/>
        <c:overlap val="0"/>
        <c:axId val="990859694"/>
        <c:axId val="862556656"/>
      </c:barChart>
      <c:catAx>
        <c:axId val="990859694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  <c:crossAx val="862556656"/>
        <c:crosses val="autoZero"/>
        <c:auto val="1"/>
        <c:lblAlgn val="ctr"/>
        <c:lblOffset val="100"/>
        <c:noMultiLvlLbl val="0"/>
      </c:catAx>
      <c:valAx>
        <c:axId val="8625566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  <c:crossAx val="99085969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lang="zh-CN" sz="1200">
          <a:latin typeface="Microsoft YaHei UI" panose="020B0503020204020204" charset="-122"/>
          <a:ea typeface="Microsoft YaHei UI" panose="020B0503020204020204" charset="-122"/>
          <a:cs typeface="Microsoft YaHei UI" panose="020B0503020204020204" charset="-122"/>
          <a:sym typeface="Microsoft YaHei UI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员工信息表!$M$25</c:f>
              <c:strCache>
                <c:ptCount val="1"/>
                <c:pt idx="0">
                  <c:v>人数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FFF1E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YaHei UI" panose="020B0503020204020204" charset="-122"/>
                    <a:ea typeface="Microsoft YaHei UI" panose="020B0503020204020204" charset="-122"/>
                    <a:cs typeface="Microsoft YaHei UI" panose="020B0503020204020204" charset="-122"/>
                    <a:sym typeface="Microsoft YaHei UI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员工信息表!$L$26:$L$30</c:f>
              <c:strCache>
                <c:ptCount val="5"/>
                <c:pt idx="0">
                  <c:v>25岁以下</c:v>
                </c:pt>
                <c:pt idx="1">
                  <c:v>25-35岁</c:v>
                </c:pt>
                <c:pt idx="2">
                  <c:v>35-45岁</c:v>
                </c:pt>
                <c:pt idx="3">
                  <c:v>45-55岁</c:v>
                </c:pt>
                <c:pt idx="4">
                  <c:v>55岁以上</c:v>
                </c:pt>
              </c:strCache>
            </c:strRef>
          </c:cat>
          <c:val>
            <c:numRef>
              <c:f>员工信息表!$M$26:$M$30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1"/>
        <c:axId val="148683888"/>
        <c:axId val="32261194"/>
      </c:lineChart>
      <c:catAx>
        <c:axId val="148683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  <c:crossAx val="32261194"/>
        <c:crosses val="autoZero"/>
        <c:auto val="1"/>
        <c:lblAlgn val="ctr"/>
        <c:lblOffset val="100"/>
        <c:noMultiLvlLbl val="0"/>
      </c:catAx>
      <c:valAx>
        <c:axId val="3226119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defRPr>
            </a:pPr>
          </a:p>
        </c:txPr>
        <c:crossAx val="14868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lang="zh-CN" sz="1200" b="1">
          <a:latin typeface="Microsoft YaHei UI" panose="020B0503020204020204" charset="-122"/>
          <a:ea typeface="Microsoft YaHei UI" panose="020B0503020204020204" charset="-122"/>
          <a:cs typeface="Microsoft YaHei UI" panose="020B0503020204020204" charset="-122"/>
          <a:sym typeface="Microsoft YaHei UI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205740</xdr:colOff>
      <xdr:row>5</xdr:row>
      <xdr:rowOff>15240</xdr:rowOff>
    </xdr:from>
    <xdr:to>
      <xdr:col>21</xdr:col>
      <xdr:colOff>681990</xdr:colOff>
      <xdr:row>12</xdr:row>
      <xdr:rowOff>301625</xdr:rowOff>
    </xdr:to>
    <xdr:graphicFrame>
      <xdr:nvGraphicFramePr>
        <xdr:cNvPr id="2" name="图表 1"/>
        <xdr:cNvGraphicFramePr/>
      </xdr:nvGraphicFramePr>
      <xdr:xfrm>
        <a:off x="8206740" y="1336040"/>
        <a:ext cx="5019675" cy="25342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196215</xdr:colOff>
      <xdr:row>13</xdr:row>
      <xdr:rowOff>34925</xdr:rowOff>
    </xdr:from>
    <xdr:to>
      <xdr:col>22</xdr:col>
      <xdr:colOff>14605</xdr:colOff>
      <xdr:row>19</xdr:row>
      <xdr:rowOff>57150</xdr:rowOff>
    </xdr:to>
    <xdr:graphicFrame>
      <xdr:nvGraphicFramePr>
        <xdr:cNvPr id="3" name="图表 2"/>
        <xdr:cNvGraphicFramePr/>
      </xdr:nvGraphicFramePr>
      <xdr:xfrm>
        <a:off x="8197215" y="3921125"/>
        <a:ext cx="5047615" cy="19272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177165</xdr:colOff>
      <xdr:row>19</xdr:row>
      <xdr:rowOff>165100</xdr:rowOff>
    </xdr:from>
    <xdr:to>
      <xdr:col>22</xdr:col>
      <xdr:colOff>6350</xdr:colOff>
      <xdr:row>24</xdr:row>
      <xdr:rowOff>111125</xdr:rowOff>
    </xdr:to>
    <xdr:graphicFrame>
      <xdr:nvGraphicFramePr>
        <xdr:cNvPr id="4" name="图表 3"/>
        <xdr:cNvGraphicFramePr/>
      </xdr:nvGraphicFramePr>
      <xdr:xfrm>
        <a:off x="8178165" y="5956300"/>
        <a:ext cx="5058410" cy="15335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197485</xdr:colOff>
      <xdr:row>24</xdr:row>
      <xdr:rowOff>224155</xdr:rowOff>
    </xdr:from>
    <xdr:to>
      <xdr:col>21</xdr:col>
      <xdr:colOff>682625</xdr:colOff>
      <xdr:row>29</xdr:row>
      <xdr:rowOff>288925</xdr:rowOff>
    </xdr:to>
    <xdr:graphicFrame>
      <xdr:nvGraphicFramePr>
        <xdr:cNvPr id="6" name="图表 5"/>
        <xdr:cNvGraphicFramePr/>
      </xdr:nvGraphicFramePr>
      <xdr:xfrm>
        <a:off x="8198485" y="7602855"/>
        <a:ext cx="5028565" cy="16522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942975</xdr:colOff>
      <xdr:row>3</xdr:row>
      <xdr:rowOff>19050</xdr:rowOff>
    </xdr:from>
    <xdr:to>
      <xdr:col>2</xdr:col>
      <xdr:colOff>314325</xdr:colOff>
      <xdr:row>4</xdr:row>
      <xdr:rowOff>25400</xdr:rowOff>
    </xdr:to>
    <xdr:sp>
      <xdr:nvSpPr>
        <xdr:cNvPr id="2" name="文本框 1"/>
        <xdr:cNvSpPr txBox="1"/>
      </xdr:nvSpPr>
      <xdr:spPr>
        <a:xfrm>
          <a:off x="1304925" y="920750"/>
          <a:ext cx="485775" cy="3238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p>
          <a:pPr algn="ctr"/>
          <a:r>
            <a:rPr lang="zh-CN" altLang="en-US" sz="1600" b="1">
              <a:latin typeface="Microsoft YaHei UI" panose="020B0503020204020204" charset="-122"/>
              <a:ea typeface="Microsoft YaHei UI" panose="020B0503020204020204" charset="-122"/>
            </a:rPr>
            <a:t>年</a:t>
          </a:r>
          <a:endParaRPr lang="zh-CN" altLang="en-US" sz="1600" b="1">
            <a:latin typeface="Microsoft YaHei UI" panose="020B0503020204020204" charset="-122"/>
            <a:ea typeface="Microsoft YaHei UI" panose="020B0503020204020204" charset="-122"/>
          </a:endParaRPr>
        </a:p>
      </xdr:txBody>
    </xdr:sp>
    <xdr:clientData/>
  </xdr:twoCellAnchor>
  <xdr:twoCellAnchor>
    <xdr:from>
      <xdr:col>2</xdr:col>
      <xdr:colOff>1000125</xdr:colOff>
      <xdr:row>3</xdr:row>
      <xdr:rowOff>17145</xdr:rowOff>
    </xdr:from>
    <xdr:to>
      <xdr:col>3</xdr:col>
      <xdr:colOff>371475</xdr:colOff>
      <xdr:row>4</xdr:row>
      <xdr:rowOff>23495</xdr:rowOff>
    </xdr:to>
    <xdr:sp>
      <xdr:nvSpPr>
        <xdr:cNvPr id="3" name="文本框 2"/>
        <xdr:cNvSpPr txBox="1"/>
      </xdr:nvSpPr>
      <xdr:spPr>
        <a:xfrm>
          <a:off x="2476500" y="918845"/>
          <a:ext cx="485775" cy="3238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numCol="1" spcCol="0" rtlCol="0" fromWordArt="0" anchor="ctr" anchorCtr="0" forceAA="0" compatLnSpc="1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buClrTx/>
            <a:buSzTx/>
            <a:buFontTx/>
          </a:pPr>
          <a:r>
            <a:rPr lang="zh-CN" altLang="en-US" sz="1600" b="1">
              <a:latin typeface="Microsoft YaHei UI" panose="020B0503020204020204" charset="-122"/>
              <a:ea typeface="Microsoft YaHei UI" panose="020B0503020204020204" charset="-122"/>
            </a:rPr>
            <a:t>月</a:t>
          </a:r>
          <a:endParaRPr lang="zh-CN" altLang="en-US" sz="1600" b="1">
            <a:latin typeface="Microsoft YaHei UI" panose="020B0503020204020204" charset="-122"/>
            <a:ea typeface="Microsoft YaHei UI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30"/>
  <sheetViews>
    <sheetView showGridLines="0" tabSelected="1" zoomScale="80" zoomScaleNormal="80" workbookViewId="0">
      <selection activeCell="Q4" sqref="Q4"/>
    </sheetView>
  </sheetViews>
  <sheetFormatPr defaultColWidth="9" defaultRowHeight="25" customHeight="1"/>
  <cols>
    <col min="1" max="1" width="2.25" style="9" customWidth="1"/>
    <col min="2" max="2" width="10.875" style="9" customWidth="1"/>
    <col min="3" max="3" width="10.75" style="9" customWidth="1"/>
    <col min="4" max="5" width="7.125" style="9" customWidth="1"/>
    <col min="6" max="6" width="9" style="9"/>
    <col min="7" max="8" width="13.5" style="9" customWidth="1"/>
    <col min="9" max="9" width="1.625" style="10" customWidth="1"/>
    <col min="10" max="10" width="0.5" style="9" customWidth="1"/>
    <col min="11" max="11" width="2" style="10" customWidth="1"/>
    <col min="12" max="13" width="12.125" style="9" customWidth="1"/>
    <col min="14" max="14" width="2" style="9" customWidth="1"/>
    <col min="15" max="15" width="0.5" style="9" customWidth="1"/>
    <col min="16" max="16" width="13.75" style="9" customWidth="1"/>
    <col min="17" max="17" width="12.375" style="9" customWidth="1"/>
    <col min="18" max="18" width="9" style="9"/>
    <col min="19" max="19" width="6.5" style="9" customWidth="1"/>
    <col min="20" max="16384" width="9" style="9"/>
  </cols>
  <sheetData>
    <row r="1" ht="12" customHeight="1"/>
    <row r="2" ht="41" customHeight="1" spans="2:22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15" customHeight="1"/>
    <row r="4" ht="24" customHeight="1" spans="2:21">
      <c r="B4" s="9" t="s">
        <v>1</v>
      </c>
      <c r="C4" s="9" t="s">
        <v>2</v>
      </c>
      <c r="G4" s="9" t="s">
        <v>3</v>
      </c>
      <c r="H4" s="12">
        <f ca="1">M4-U4+Q4</f>
        <v>16</v>
      </c>
      <c r="L4" s="17" t="s">
        <v>4</v>
      </c>
      <c r="M4" s="12">
        <f>COUNTA($C$7:$C$2000)-COUNTIF($H$7:$H$2000,"&lt;&gt;"&amp;"")</f>
        <v>10</v>
      </c>
      <c r="N4" s="10"/>
      <c r="P4" s="17" t="s">
        <v>5</v>
      </c>
      <c r="Q4" s="12">
        <f ca="1">每月入职离职人数!D19</f>
        <v>7</v>
      </c>
      <c r="T4" s="9" t="s">
        <v>6</v>
      </c>
      <c r="U4" s="12">
        <f ca="1">每月入职离职人数!C19</f>
        <v>1</v>
      </c>
    </row>
    <row r="5" ht="12" customHeight="1"/>
    <row r="6" s="8" customFormat="1" ht="27" customHeight="1" spans="2:15"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8"/>
      <c r="J6" s="19"/>
      <c r="K6" s="20"/>
      <c r="L6" s="13" t="s">
        <v>8</v>
      </c>
      <c r="M6" s="13" t="s">
        <v>14</v>
      </c>
      <c r="O6" s="19"/>
    </row>
    <row r="7" customHeight="1" spans="2:15">
      <c r="B7" s="14" t="s">
        <v>15</v>
      </c>
      <c r="C7" s="14" t="s">
        <v>16</v>
      </c>
      <c r="D7" s="14">
        <v>26</v>
      </c>
      <c r="E7" s="14" t="s">
        <v>17</v>
      </c>
      <c r="F7" s="15" t="s">
        <v>18</v>
      </c>
      <c r="G7" s="16">
        <v>44902</v>
      </c>
      <c r="H7" s="14"/>
      <c r="J7" s="19"/>
      <c r="K7" s="20"/>
      <c r="L7" s="14" t="s">
        <v>16</v>
      </c>
      <c r="M7" s="14">
        <f>COUNTIFS($C$7:$C$20002,L7,$H$7:$H$20002,"")</f>
        <v>1</v>
      </c>
      <c r="O7" s="19"/>
    </row>
    <row r="8" customHeight="1" spans="2:15">
      <c r="B8" s="14" t="s">
        <v>15</v>
      </c>
      <c r="C8" s="15" t="s">
        <v>19</v>
      </c>
      <c r="D8" s="15">
        <v>32</v>
      </c>
      <c r="E8" s="15" t="s">
        <v>17</v>
      </c>
      <c r="F8" s="15" t="s">
        <v>20</v>
      </c>
      <c r="G8" s="16">
        <v>43712</v>
      </c>
      <c r="H8" s="16">
        <v>44962</v>
      </c>
      <c r="I8" s="21"/>
      <c r="J8" s="19"/>
      <c r="K8" s="20"/>
      <c r="L8" s="15" t="s">
        <v>19</v>
      </c>
      <c r="M8" s="14">
        <f t="shared" ref="M8:M13" si="0">COUNTIFS($C$7:$C$20002,L8,$H$7:$H$20002,"")</f>
        <v>1</v>
      </c>
      <c r="O8" s="19"/>
    </row>
    <row r="9" customHeight="1" spans="2:15">
      <c r="B9" s="14" t="s">
        <v>15</v>
      </c>
      <c r="C9" s="15" t="s">
        <v>21</v>
      </c>
      <c r="D9" s="15">
        <v>37</v>
      </c>
      <c r="E9" s="15" t="s">
        <v>22</v>
      </c>
      <c r="F9" s="15" t="s">
        <v>23</v>
      </c>
      <c r="G9" s="16">
        <v>43256</v>
      </c>
      <c r="H9" s="16">
        <v>45071</v>
      </c>
      <c r="I9" s="21"/>
      <c r="J9" s="19"/>
      <c r="K9" s="20"/>
      <c r="L9" s="15" t="s">
        <v>21</v>
      </c>
      <c r="M9" s="14">
        <f t="shared" si="0"/>
        <v>2</v>
      </c>
      <c r="O9" s="19"/>
    </row>
    <row r="10" customHeight="1" spans="2:15">
      <c r="B10" s="14" t="s">
        <v>15</v>
      </c>
      <c r="C10" s="15" t="s">
        <v>24</v>
      </c>
      <c r="D10" s="15">
        <v>42</v>
      </c>
      <c r="E10" s="14" t="s">
        <v>17</v>
      </c>
      <c r="F10" s="15" t="s">
        <v>18</v>
      </c>
      <c r="G10" s="16">
        <v>42956</v>
      </c>
      <c r="H10" s="16">
        <v>45078</v>
      </c>
      <c r="I10" s="21"/>
      <c r="J10" s="19"/>
      <c r="K10" s="20"/>
      <c r="L10" s="15" t="s">
        <v>24</v>
      </c>
      <c r="M10" s="14">
        <f t="shared" si="0"/>
        <v>1</v>
      </c>
      <c r="O10" s="19"/>
    </row>
    <row r="11" customHeight="1" spans="2:15">
      <c r="B11" s="14" t="s">
        <v>15</v>
      </c>
      <c r="C11" s="15" t="s">
        <v>25</v>
      </c>
      <c r="D11" s="15">
        <v>48</v>
      </c>
      <c r="E11" s="15" t="s">
        <v>17</v>
      </c>
      <c r="F11" s="15" t="s">
        <v>20</v>
      </c>
      <c r="G11" s="16">
        <v>44417</v>
      </c>
      <c r="H11" s="14"/>
      <c r="J11" s="19"/>
      <c r="K11" s="20"/>
      <c r="L11" s="15" t="s">
        <v>25</v>
      </c>
      <c r="M11" s="14">
        <f t="shared" si="0"/>
        <v>2</v>
      </c>
      <c r="O11" s="19"/>
    </row>
    <row r="12" customHeight="1" spans="2:15">
      <c r="B12" s="14" t="s">
        <v>15</v>
      </c>
      <c r="C12" s="15" t="s">
        <v>26</v>
      </c>
      <c r="D12" s="15">
        <v>23</v>
      </c>
      <c r="E12" s="15" t="s">
        <v>22</v>
      </c>
      <c r="F12" s="15" t="s">
        <v>23</v>
      </c>
      <c r="G12" s="16">
        <v>43953</v>
      </c>
      <c r="H12" s="16">
        <v>45078</v>
      </c>
      <c r="J12" s="19"/>
      <c r="K12" s="20"/>
      <c r="L12" s="15" t="s">
        <v>26</v>
      </c>
      <c r="M12" s="14">
        <f t="shared" si="0"/>
        <v>1</v>
      </c>
      <c r="O12" s="19"/>
    </row>
    <row r="13" customHeight="1" spans="2:15">
      <c r="B13" s="14" t="s">
        <v>15</v>
      </c>
      <c r="C13" s="15" t="s">
        <v>27</v>
      </c>
      <c r="D13" s="15">
        <v>29</v>
      </c>
      <c r="E13" s="14" t="s">
        <v>17</v>
      </c>
      <c r="F13" s="14" t="s">
        <v>28</v>
      </c>
      <c r="G13" s="16">
        <v>42591</v>
      </c>
      <c r="H13" s="14"/>
      <c r="J13" s="19"/>
      <c r="K13" s="20"/>
      <c r="L13" s="15" t="s">
        <v>27</v>
      </c>
      <c r="M13" s="14">
        <f t="shared" si="0"/>
        <v>2</v>
      </c>
      <c r="O13" s="19"/>
    </row>
    <row r="14" customHeight="1" spans="2:15">
      <c r="B14" s="14" t="s">
        <v>15</v>
      </c>
      <c r="C14" s="14" t="s">
        <v>16</v>
      </c>
      <c r="D14" s="15">
        <v>36</v>
      </c>
      <c r="E14" s="15" t="s">
        <v>17</v>
      </c>
      <c r="F14" s="15" t="s">
        <v>18</v>
      </c>
      <c r="G14" s="16">
        <v>44382</v>
      </c>
      <c r="H14" s="16">
        <v>45112</v>
      </c>
      <c r="J14" s="19"/>
      <c r="K14" s="20"/>
      <c r="O14" s="19"/>
    </row>
    <row r="15" customHeight="1" spans="2:15">
      <c r="B15" s="14" t="s">
        <v>15</v>
      </c>
      <c r="C15" s="15" t="s">
        <v>19</v>
      </c>
      <c r="D15" s="15">
        <v>49</v>
      </c>
      <c r="E15" s="15" t="s">
        <v>22</v>
      </c>
      <c r="F15" s="15" t="s">
        <v>20</v>
      </c>
      <c r="G15" s="16">
        <v>44535</v>
      </c>
      <c r="H15" s="14"/>
      <c r="J15" s="19"/>
      <c r="K15" s="20"/>
      <c r="L15" s="13" t="s">
        <v>11</v>
      </c>
      <c r="M15" s="13" t="s">
        <v>14</v>
      </c>
      <c r="O15" s="19"/>
    </row>
    <row r="16" customHeight="1" spans="2:15">
      <c r="B16" s="14" t="s">
        <v>15</v>
      </c>
      <c r="C16" s="15" t="s">
        <v>21</v>
      </c>
      <c r="D16" s="15">
        <v>57</v>
      </c>
      <c r="E16" s="14" t="s">
        <v>17</v>
      </c>
      <c r="F16" s="15" t="s">
        <v>23</v>
      </c>
      <c r="G16" s="16">
        <v>39515</v>
      </c>
      <c r="H16" s="14"/>
      <c r="J16" s="19"/>
      <c r="K16" s="20"/>
      <c r="L16" s="14" t="s">
        <v>28</v>
      </c>
      <c r="M16" s="14">
        <f>COUNTIFS($F$7:$F$20002,L16,$H$7:$H$20002,"")</f>
        <v>1</v>
      </c>
      <c r="O16" s="19"/>
    </row>
    <row r="17" customHeight="1" spans="2:15">
      <c r="B17" s="14" t="s">
        <v>15</v>
      </c>
      <c r="C17" s="15" t="s">
        <v>24</v>
      </c>
      <c r="D17" s="15">
        <v>52</v>
      </c>
      <c r="E17" s="15" t="s">
        <v>17</v>
      </c>
      <c r="F17" s="15" t="s">
        <v>18</v>
      </c>
      <c r="G17" s="16">
        <v>40274</v>
      </c>
      <c r="H17" s="14"/>
      <c r="J17" s="19"/>
      <c r="K17" s="20"/>
      <c r="L17" s="15" t="s">
        <v>18</v>
      </c>
      <c r="M17" s="14">
        <f>COUNTIFS($F$7:$F$20002,L17,$H$7:$H$20002,"")</f>
        <v>2</v>
      </c>
      <c r="O17" s="19"/>
    </row>
    <row r="18" customHeight="1" spans="2:15">
      <c r="B18" s="14" t="s">
        <v>15</v>
      </c>
      <c r="C18" s="15" t="s">
        <v>25</v>
      </c>
      <c r="D18" s="15">
        <v>22</v>
      </c>
      <c r="E18" s="15" t="s">
        <v>22</v>
      </c>
      <c r="F18" s="15" t="s">
        <v>20</v>
      </c>
      <c r="G18" s="16">
        <v>45078</v>
      </c>
      <c r="H18" s="14"/>
      <c r="J18" s="19"/>
      <c r="K18" s="20"/>
      <c r="L18" s="15" t="s">
        <v>20</v>
      </c>
      <c r="M18" s="14">
        <f>COUNTIFS($F$7:$F$20002,L18,$H$7:$H$20002,"")</f>
        <v>5</v>
      </c>
      <c r="O18" s="19"/>
    </row>
    <row r="19" customHeight="1" spans="2:15">
      <c r="B19" s="14" t="s">
        <v>15</v>
      </c>
      <c r="C19" s="15" t="s">
        <v>26</v>
      </c>
      <c r="D19" s="15">
        <v>26</v>
      </c>
      <c r="E19" s="14" t="s">
        <v>17</v>
      </c>
      <c r="F19" s="15" t="s">
        <v>23</v>
      </c>
      <c r="G19" s="16">
        <v>44506</v>
      </c>
      <c r="H19" s="14"/>
      <c r="J19" s="19"/>
      <c r="K19" s="20"/>
      <c r="L19" s="15" t="s">
        <v>23</v>
      </c>
      <c r="M19" s="14">
        <f>COUNTIFS($F$7:$F$20002,L19,$H$7:$H$20002,"")</f>
        <v>2</v>
      </c>
      <c r="O19" s="19"/>
    </row>
    <row r="20" customHeight="1" spans="2:15">
      <c r="B20" s="14" t="s">
        <v>15</v>
      </c>
      <c r="C20" s="15" t="s">
        <v>27</v>
      </c>
      <c r="D20" s="15">
        <v>38</v>
      </c>
      <c r="E20" s="15" t="s">
        <v>17</v>
      </c>
      <c r="F20" s="14" t="s">
        <v>20</v>
      </c>
      <c r="G20" s="16">
        <v>44473</v>
      </c>
      <c r="H20" s="14"/>
      <c r="J20" s="19"/>
      <c r="K20" s="20"/>
      <c r="L20" s="22"/>
      <c r="M20" s="22"/>
      <c r="O20" s="19"/>
    </row>
    <row r="21" customHeight="1" spans="2:15">
      <c r="B21" s="14" t="s">
        <v>15</v>
      </c>
      <c r="C21" s="14" t="s">
        <v>16</v>
      </c>
      <c r="D21" s="15">
        <v>52</v>
      </c>
      <c r="E21" s="15" t="s">
        <v>22</v>
      </c>
      <c r="F21" s="15" t="s">
        <v>23</v>
      </c>
      <c r="G21" s="16">
        <v>42952</v>
      </c>
      <c r="H21" s="16">
        <v>45078</v>
      </c>
      <c r="I21" s="21"/>
      <c r="J21" s="19"/>
      <c r="K21" s="20"/>
      <c r="L21" s="13" t="s">
        <v>10</v>
      </c>
      <c r="M21" s="13" t="s">
        <v>14</v>
      </c>
      <c r="O21" s="19"/>
    </row>
    <row r="22" customHeight="1" spans="2:15">
      <c r="B22" s="14" t="s">
        <v>15</v>
      </c>
      <c r="C22" s="15" t="s">
        <v>19</v>
      </c>
      <c r="D22" s="15">
        <v>45</v>
      </c>
      <c r="E22" s="14" t="s">
        <v>17</v>
      </c>
      <c r="F22" s="15" t="s">
        <v>20</v>
      </c>
      <c r="G22" s="16">
        <v>42225</v>
      </c>
      <c r="H22" s="16">
        <v>45024</v>
      </c>
      <c r="I22" s="21"/>
      <c r="J22" s="19"/>
      <c r="K22" s="20"/>
      <c r="L22" s="14" t="s">
        <v>17</v>
      </c>
      <c r="M22" s="14">
        <f>COUNTIFS($E$7:$E$20002,L22,$H$7:$H$20002,"")</f>
        <v>8</v>
      </c>
      <c r="O22" s="19"/>
    </row>
    <row r="23" customHeight="1" spans="2:15">
      <c r="B23" s="14" t="s">
        <v>15</v>
      </c>
      <c r="C23" s="15" t="s">
        <v>21</v>
      </c>
      <c r="D23" s="15">
        <v>31</v>
      </c>
      <c r="E23" s="15" t="s">
        <v>17</v>
      </c>
      <c r="F23" s="15" t="s">
        <v>20</v>
      </c>
      <c r="G23" s="16">
        <v>44317</v>
      </c>
      <c r="H23" s="14"/>
      <c r="J23" s="19"/>
      <c r="K23" s="20"/>
      <c r="L23" s="15" t="s">
        <v>22</v>
      </c>
      <c r="M23" s="14">
        <f>COUNTIFS($E$7:$E$20002,L23,$H$7:$H$20002,"")</f>
        <v>2</v>
      </c>
      <c r="O23" s="19"/>
    </row>
    <row r="24" customHeight="1" spans="2:15">
      <c r="B24" s="15"/>
      <c r="C24" s="15"/>
      <c r="D24" s="15"/>
      <c r="E24" s="15"/>
      <c r="F24" s="14"/>
      <c r="G24" s="14"/>
      <c r="H24" s="14"/>
      <c r="J24" s="19"/>
      <c r="K24" s="20"/>
      <c r="O24" s="19"/>
    </row>
    <row r="25" customHeight="1" spans="2:15">
      <c r="B25" s="15"/>
      <c r="C25" s="15"/>
      <c r="D25" s="15"/>
      <c r="E25" s="15"/>
      <c r="F25" s="14"/>
      <c r="G25" s="14"/>
      <c r="H25" s="14"/>
      <c r="J25" s="19"/>
      <c r="K25" s="20"/>
      <c r="L25" s="13" t="s">
        <v>9</v>
      </c>
      <c r="M25" s="13" t="s">
        <v>14</v>
      </c>
      <c r="O25" s="19"/>
    </row>
    <row r="26" customHeight="1" spans="2:15">
      <c r="B26" s="15"/>
      <c r="C26" s="15"/>
      <c r="D26" s="15"/>
      <c r="E26" s="15"/>
      <c r="F26" s="14"/>
      <c r="G26" s="14"/>
      <c r="H26" s="14"/>
      <c r="J26" s="19"/>
      <c r="K26" s="20"/>
      <c r="L26" s="14" t="s">
        <v>29</v>
      </c>
      <c r="M26" s="14">
        <f>COUNTIFS($D$7:$D$20002,"&lt;="&amp;25,$H$7:$H$20002,"")</f>
        <v>1</v>
      </c>
      <c r="O26" s="19"/>
    </row>
    <row r="27" customHeight="1" spans="2:15">
      <c r="B27" s="15"/>
      <c r="C27" s="15"/>
      <c r="D27" s="15"/>
      <c r="E27" s="15"/>
      <c r="F27" s="14"/>
      <c r="G27" s="14"/>
      <c r="H27" s="14"/>
      <c r="J27" s="19"/>
      <c r="K27" s="20"/>
      <c r="L27" s="15" t="s">
        <v>30</v>
      </c>
      <c r="M27" s="15">
        <f>COUNTIFS($D$7:$D$20002,"&gt;"&amp;25,$D$7:$D$20002,"&lt;="&amp;35,$H$7:$H$20002,"")</f>
        <v>4</v>
      </c>
      <c r="O27" s="19"/>
    </row>
    <row r="28" customHeight="1" spans="2:15">
      <c r="B28" s="15"/>
      <c r="C28" s="15"/>
      <c r="D28" s="15"/>
      <c r="E28" s="15"/>
      <c r="F28" s="14"/>
      <c r="G28" s="14"/>
      <c r="H28" s="14"/>
      <c r="J28" s="19"/>
      <c r="K28" s="20"/>
      <c r="L28" s="14" t="s">
        <v>31</v>
      </c>
      <c r="M28" s="14">
        <f>COUNTIFS($D$7:$D$20002,"&gt;"&amp;35,$D$7:$D$20002,"&lt;="&amp;45,$H$7:$H$20002,"")</f>
        <v>1</v>
      </c>
      <c r="O28" s="19"/>
    </row>
    <row r="29" customHeight="1" spans="2:15">
      <c r="B29" s="15"/>
      <c r="C29" s="15"/>
      <c r="D29" s="15"/>
      <c r="E29" s="15"/>
      <c r="F29" s="14"/>
      <c r="G29" s="14"/>
      <c r="H29" s="14"/>
      <c r="J29" s="19"/>
      <c r="K29" s="20"/>
      <c r="L29" s="15" t="s">
        <v>32</v>
      </c>
      <c r="M29" s="15">
        <f>COUNTIFS($D$7:$D$20002,"&gt;"&amp;45,$D$7:$D$20002,"&lt;="&amp;55,$H$7:$H$20002,"")</f>
        <v>3</v>
      </c>
      <c r="O29" s="19"/>
    </row>
    <row r="30" customHeight="1" spans="2:15">
      <c r="B30" s="15"/>
      <c r="C30" s="15"/>
      <c r="D30" s="15"/>
      <c r="E30" s="15"/>
      <c r="F30" s="14"/>
      <c r="G30" s="14"/>
      <c r="H30" s="14"/>
      <c r="J30" s="19"/>
      <c r="K30" s="20"/>
      <c r="L30" s="14" t="s">
        <v>33</v>
      </c>
      <c r="M30" s="14">
        <f>COUNTIFS($D$7:$D$20002,"&gt;"&amp;55,$H$7:$H$20002,"")</f>
        <v>1</v>
      </c>
      <c r="O30" s="19"/>
    </row>
  </sheetData>
  <mergeCells count="2">
    <mergeCell ref="B2:V2"/>
    <mergeCell ref="C4:E4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9"/>
  <sheetViews>
    <sheetView showGridLines="0" workbookViewId="0">
      <selection activeCell="H11" sqref="H11"/>
    </sheetView>
  </sheetViews>
  <sheetFormatPr defaultColWidth="9" defaultRowHeight="25" customHeight="1" outlineLevelCol="5"/>
  <cols>
    <col min="1" max="1" width="4.75" style="1" customWidth="1"/>
    <col min="2" max="4" width="14.625" style="1" customWidth="1"/>
    <col min="5" max="5" width="9" style="1"/>
    <col min="6" max="6" width="9.875" style="1"/>
    <col min="7" max="16384" width="9" style="1"/>
  </cols>
  <sheetData>
    <row r="1" ht="16" customHeight="1"/>
    <row r="2" ht="37" customHeight="1" spans="2:4">
      <c r="B2" s="2" t="s">
        <v>34</v>
      </c>
      <c r="C2" s="2"/>
      <c r="D2" s="2"/>
    </row>
    <row r="3" ht="18" customHeight="1" spans="2:4">
      <c r="B3" s="2"/>
      <c r="C3" s="2"/>
      <c r="D3" s="2"/>
    </row>
    <row r="4" customHeight="1" spans="2:3">
      <c r="B4" s="3">
        <f ca="1">YEAR(TODAY())</f>
        <v>2023</v>
      </c>
      <c r="C4" s="3">
        <f ca="1">MONTH(TODAY())</f>
        <v>5</v>
      </c>
    </row>
    <row r="5" ht="15" customHeight="1"/>
    <row r="6" customHeight="1" spans="2:4">
      <c r="B6" s="4" t="s">
        <v>35</v>
      </c>
      <c r="C6" s="4" t="s">
        <v>36</v>
      </c>
      <c r="D6" s="4" t="s">
        <v>37</v>
      </c>
    </row>
    <row r="7" customHeight="1" spans="2:6">
      <c r="B7" s="5" t="s">
        <v>38</v>
      </c>
      <c r="C7" s="5">
        <f ca="1">SUMPRODUCT((YEAR(员工信息表!$G$7:$G$20002)=$B$4)*(MONTH(员工信息表!$G$7:$G$20002)=1))</f>
        <v>0</v>
      </c>
      <c r="D7" s="5">
        <f ca="1">SUMPRODUCT((YEAR(员工信息表!$H$7:$H$20002)=$B$4)*(MONTH(员工信息表!$H$7:$H$20002)=1))</f>
        <v>0</v>
      </c>
      <c r="F7" s="6"/>
    </row>
    <row r="8" customHeight="1" spans="2:4">
      <c r="B8" s="5" t="s">
        <v>39</v>
      </c>
      <c r="C8" s="5">
        <f ca="1">SUMPRODUCT((YEAR(员工信息表!$G$7:$G$20002)=$B$4)*(MONTH(员工信息表!$G$7:$G$20002)=2))</f>
        <v>0</v>
      </c>
      <c r="D8" s="5">
        <f ca="1">SUMPRODUCT((YEAR(员工信息表!$H$7:$H$20002)=$B$4)*(MONTH(员工信息表!$H$7:$H$20002)=2))</f>
        <v>1</v>
      </c>
    </row>
    <row r="9" customHeight="1" spans="2:4">
      <c r="B9" s="5" t="s">
        <v>40</v>
      </c>
      <c r="C9" s="5">
        <f ca="1">SUMPRODUCT((YEAR(员工信息表!$G$7:$G$20002)=$B$4)*(MONTH(员工信息表!$G$7:$G$20002)=3))</f>
        <v>0</v>
      </c>
      <c r="D9" s="5">
        <f ca="1">SUMPRODUCT((YEAR(员工信息表!$H$7:$H$20002)=$B$4)*(MONTH(员工信息表!$H$7:$H$20002)=3))</f>
        <v>0</v>
      </c>
    </row>
    <row r="10" customHeight="1" spans="2:4">
      <c r="B10" s="5" t="s">
        <v>41</v>
      </c>
      <c r="C10" s="5">
        <f ca="1">SUMPRODUCT((YEAR(员工信息表!$G$7:$G$20002)=$B$4)*(MONTH(员工信息表!$G$7:$G$20002)=4))</f>
        <v>0</v>
      </c>
      <c r="D10" s="5">
        <f ca="1">SUMPRODUCT((YEAR(员工信息表!$H$7:$H$20002)=$B$4)*(MONTH(员工信息表!$H$7:$H$20002)=4))</f>
        <v>1</v>
      </c>
    </row>
    <row r="11" customHeight="1" spans="2:4">
      <c r="B11" s="5" t="s">
        <v>42</v>
      </c>
      <c r="C11" s="5">
        <f ca="1">SUMPRODUCT((YEAR(员工信息表!$G$7:$G$20002)=$B$4)*(MONTH(员工信息表!$G$7:$G$20002)=5))</f>
        <v>0</v>
      </c>
      <c r="D11" s="5">
        <f ca="1">SUMPRODUCT((YEAR(员工信息表!$H$7:$H$20002)=$B$4)*(MONTH(员工信息表!$H$7:$H$20002)=5))</f>
        <v>1</v>
      </c>
    </row>
    <row r="12" customHeight="1" spans="2:4">
      <c r="B12" s="5" t="s">
        <v>43</v>
      </c>
      <c r="C12" s="5">
        <f ca="1">SUMPRODUCT((YEAR(员工信息表!$G$7:$G$20002)=$B$4)*(MONTH(员工信息表!$G$7:$G$20002)=6))</f>
        <v>1</v>
      </c>
      <c r="D12" s="5">
        <f ca="1">SUMPRODUCT((YEAR(员工信息表!$H$7:$H$20002)=$B$4)*(MONTH(员工信息表!$H$7:$H$20002)=6))</f>
        <v>3</v>
      </c>
    </row>
    <row r="13" customHeight="1" spans="2:4">
      <c r="B13" s="5" t="s">
        <v>44</v>
      </c>
      <c r="C13" s="5">
        <f ca="1">SUMPRODUCT((YEAR(员工信息表!$G$7:$G$20002)=$B$4)*(MONTH(员工信息表!$G$7:$G$20002)=7))</f>
        <v>0</v>
      </c>
      <c r="D13" s="5">
        <f ca="1">SUMPRODUCT((YEAR(员工信息表!$H$7:$H$20002)=$B$4)*(MONTH(员工信息表!$H$7:$H$20002)=7))</f>
        <v>1</v>
      </c>
    </row>
    <row r="14" customHeight="1" spans="2:4">
      <c r="B14" s="5" t="s">
        <v>45</v>
      </c>
      <c r="C14" s="5">
        <f ca="1">SUMPRODUCT((YEAR(员工信息表!$G$7:$G$20002)=$B$4)*(MONTH(员工信息表!$G$7:$G$20002)=8))</f>
        <v>0</v>
      </c>
      <c r="D14" s="5">
        <f ca="1">SUMPRODUCT((YEAR(员工信息表!$H$7:$H$20002)=$B$4)*(MONTH(员工信息表!$H$7:$H$20002)=8))</f>
        <v>0</v>
      </c>
    </row>
    <row r="15" customHeight="1" spans="2:4">
      <c r="B15" s="5" t="s">
        <v>46</v>
      </c>
      <c r="C15" s="5">
        <f ca="1">SUMPRODUCT((YEAR(员工信息表!$G$7:$G$20002)=$B$4)*(MONTH(员工信息表!$G$7:$G$20002)=9))</f>
        <v>0</v>
      </c>
      <c r="D15" s="5">
        <f ca="1">SUMPRODUCT((YEAR(员工信息表!$H$7:$H$20002)=$B$4)*(MONTH(员工信息表!$H$7:$H$20002)=9))</f>
        <v>0</v>
      </c>
    </row>
    <row r="16" customHeight="1" spans="2:4">
      <c r="B16" s="5" t="s">
        <v>47</v>
      </c>
      <c r="C16" s="5">
        <f ca="1">SUMPRODUCT((YEAR(员工信息表!$G$7:$G$20002)=$B$4)*(MONTH(员工信息表!$G$7:$G$20002)=10))</f>
        <v>0</v>
      </c>
      <c r="D16" s="5">
        <f ca="1">SUMPRODUCT((YEAR(员工信息表!$H$7:$H$20002)=$B$4)*(MONTH(员工信息表!$H$7:$H$20002)=10))</f>
        <v>0</v>
      </c>
    </row>
    <row r="17" customHeight="1" spans="2:4">
      <c r="B17" s="5" t="s">
        <v>48</v>
      </c>
      <c r="C17" s="5">
        <f ca="1">SUMPRODUCT((YEAR(员工信息表!$G$7:$G$20002)=$B$4)*(MONTH(员工信息表!$G$7:$G$20002)=11))</f>
        <v>0</v>
      </c>
      <c r="D17" s="5">
        <f ca="1">SUMPRODUCT((YEAR(员工信息表!$H$7:$H$20002)=$B$4)*(MONTH(员工信息表!$H$7:$H$20002)=11))</f>
        <v>0</v>
      </c>
    </row>
    <row r="18" customHeight="1" spans="2:4">
      <c r="B18" s="5" t="s">
        <v>49</v>
      </c>
      <c r="C18" s="5">
        <f ca="1">SUMPRODUCT((YEAR(员工信息表!$G$7:$G$20002)=$B$4)*(MONTH(员工信息表!$G$7:$G$20002)=12))</f>
        <v>0</v>
      </c>
      <c r="D18" s="5">
        <f ca="1">SUMPRODUCT((YEAR(员工信息表!$H$7:$H$20002)=$B$4)*(MONTH(员工信息表!$H$7:$H$20002)=12))</f>
        <v>0</v>
      </c>
    </row>
    <row r="19" customHeight="1" spans="2:4">
      <c r="B19" s="7" t="s">
        <v>50</v>
      </c>
      <c r="C19" s="7">
        <f ca="1">SUM(C7:C18)</f>
        <v>1</v>
      </c>
      <c r="D19" s="7">
        <f ca="1">SUM(D7:D18)</f>
        <v>7</v>
      </c>
    </row>
  </sheetData>
  <mergeCells count="1">
    <mergeCell ref="B2:D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员工信息表</vt:lpstr>
      <vt:lpstr>每月入职离职人数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余小鸣</cp:lastModifiedBy>
  <dcterms:created xsi:type="dcterms:W3CDTF">2021-10-15T02:51:00Z</dcterms:created>
  <dcterms:modified xsi:type="dcterms:W3CDTF">2023-05-26T09:18:42Z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237CE5E7D43C47EB9384480D9EF8A9F8</vt:lpwstr>
  </property>
  <property fmtid="{D5CDD505-2E9C-101B-9397-08002B2CF9AE}" pid="3" name="KSOProductBuildVer">
    <vt:lpwstr>2052-11.1.0.12980</vt:lpwstr>
  </property>
  <property fmtid="{D5CDD505-2E9C-101B-9397-08002B2CF9AE}" pid="4" name="KSOTemplateUUID">
    <vt:lpwstr>v1.0_mb_FS4Pjz6vtV0vOKtN9iLs3g==</vt:lpwstr>
  </property>
</Properties>
</file>